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  <sheet name="CUADRO" sheetId="29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N21" i="26" l="1"/>
  <c r="N20" i="26"/>
  <c r="N19" i="26"/>
  <c r="N18" i="26"/>
  <c r="N17" i="26"/>
  <c r="N16" i="26"/>
  <c r="N15" i="26"/>
  <c r="C64" i="26" l="1"/>
  <c r="K54" i="26" l="1"/>
  <c r="K53" i="26"/>
  <c r="K52" i="26"/>
  <c r="J54" i="26"/>
  <c r="J53" i="26"/>
  <c r="J52" i="26"/>
  <c r="H54" i="26"/>
  <c r="H53" i="26"/>
  <c r="H52" i="26"/>
  <c r="G54" i="26"/>
  <c r="G53" i="26"/>
  <c r="G52" i="26"/>
  <c r="C24" i="26"/>
  <c r="C101" i="18"/>
  <c r="C52" i="18"/>
  <c r="J49" i="19" l="1"/>
  <c r="C9" i="18" l="1"/>
  <c r="C9" i="19"/>
  <c r="C9" i="20"/>
  <c r="C9" i="21"/>
  <c r="C9" i="27"/>
  <c r="C9" i="28"/>
  <c r="V14" i="26" l="1"/>
  <c r="V15" i="26"/>
  <c r="U14" i="26"/>
  <c r="U15" i="26"/>
  <c r="J209" i="28" l="1"/>
  <c r="I209" i="28"/>
  <c r="H209" i="28"/>
  <c r="G208" i="28"/>
  <c r="G207" i="28"/>
  <c r="G206" i="28"/>
  <c r="G205" i="28"/>
  <c r="J196" i="28"/>
  <c r="H196" i="28"/>
  <c r="I195" i="28" s="1"/>
  <c r="K195" i="28"/>
  <c r="K194" i="28"/>
  <c r="K193" i="28"/>
  <c r="K192" i="28"/>
  <c r="K191" i="28"/>
  <c r="K190" i="28"/>
  <c r="K189" i="28"/>
  <c r="K188" i="28"/>
  <c r="J179" i="28"/>
  <c r="H179" i="28"/>
  <c r="I178" i="28" s="1"/>
  <c r="K178" i="28"/>
  <c r="K177" i="28"/>
  <c r="K176" i="28"/>
  <c r="K175" i="28"/>
  <c r="I175" i="28"/>
  <c r="J160" i="28"/>
  <c r="I160" i="28"/>
  <c r="H160" i="28"/>
  <c r="G159" i="28"/>
  <c r="G158" i="28"/>
  <c r="G157" i="28"/>
  <c r="G156" i="28"/>
  <c r="J147" i="28"/>
  <c r="H147" i="28"/>
  <c r="I146" i="28" s="1"/>
  <c r="K146" i="28"/>
  <c r="K145" i="28"/>
  <c r="K144" i="28"/>
  <c r="I144" i="28"/>
  <c r="K143" i="28"/>
  <c r="K142" i="28"/>
  <c r="I142" i="28"/>
  <c r="K141" i="28"/>
  <c r="K140" i="28"/>
  <c r="I140" i="28"/>
  <c r="K139" i="28"/>
  <c r="J130" i="28"/>
  <c r="H130" i="28"/>
  <c r="I129" i="28" s="1"/>
  <c r="K129" i="28"/>
  <c r="K128" i="28"/>
  <c r="K127" i="28"/>
  <c r="K126" i="28"/>
  <c r="I126" i="28"/>
  <c r="J111" i="28"/>
  <c r="I111" i="28"/>
  <c r="H111" i="28"/>
  <c r="G110" i="28"/>
  <c r="K109" i="28"/>
  <c r="G109" i="28"/>
  <c r="G108" i="28"/>
  <c r="G107" i="28"/>
  <c r="J98" i="28"/>
  <c r="H98" i="28"/>
  <c r="I97" i="28" s="1"/>
  <c r="K97" i="28"/>
  <c r="K96" i="28"/>
  <c r="K95" i="28"/>
  <c r="K94" i="28"/>
  <c r="K93" i="28"/>
  <c r="K92" i="28"/>
  <c r="K91" i="28"/>
  <c r="K90" i="28"/>
  <c r="J81" i="28"/>
  <c r="K81" i="28" s="1"/>
  <c r="H81" i="28"/>
  <c r="I80" i="28" s="1"/>
  <c r="K80" i="28"/>
  <c r="K79" i="28"/>
  <c r="I79" i="28"/>
  <c r="K78" i="28"/>
  <c r="K77" i="28"/>
  <c r="I77" i="28"/>
  <c r="J62" i="28"/>
  <c r="I62" i="28"/>
  <c r="H62" i="28"/>
  <c r="G61" i="28"/>
  <c r="G60" i="28"/>
  <c r="G59" i="28"/>
  <c r="M58" i="28"/>
  <c r="G58" i="28"/>
  <c r="J49" i="28"/>
  <c r="H49" i="28"/>
  <c r="I48" i="28" s="1"/>
  <c r="K48" i="28"/>
  <c r="K47" i="28"/>
  <c r="K46" i="28"/>
  <c r="K45" i="28"/>
  <c r="K44" i="28"/>
  <c r="K43" i="28"/>
  <c r="K42" i="28"/>
  <c r="K41" i="28"/>
  <c r="J32" i="28"/>
  <c r="H32" i="28"/>
  <c r="K31" i="28"/>
  <c r="K30" i="28"/>
  <c r="K29" i="28"/>
  <c r="K28" i="28"/>
  <c r="I28" i="28"/>
  <c r="K19" i="28"/>
  <c r="J19" i="28"/>
  <c r="J20" i="26" s="1"/>
  <c r="H19" i="28"/>
  <c r="H20" i="26" s="1"/>
  <c r="G19" i="28"/>
  <c r="G20" i="26" s="1"/>
  <c r="L18" i="28"/>
  <c r="I18" i="28"/>
  <c r="L17" i="28"/>
  <c r="I17" i="28"/>
  <c r="L16" i="28"/>
  <c r="I16" i="28"/>
  <c r="I4" i="28"/>
  <c r="B4" i="28"/>
  <c r="I3" i="28"/>
  <c r="B3" i="28"/>
  <c r="J209" i="27"/>
  <c r="I209" i="27"/>
  <c r="H209" i="27"/>
  <c r="G208" i="27"/>
  <c r="G207" i="27"/>
  <c r="G206" i="27"/>
  <c r="G205" i="27"/>
  <c r="J196" i="27"/>
  <c r="H196" i="27"/>
  <c r="I195" i="27" s="1"/>
  <c r="K195" i="27"/>
  <c r="K194" i="27"/>
  <c r="K193" i="27"/>
  <c r="K192" i="27"/>
  <c r="K191" i="27"/>
  <c r="K190" i="27"/>
  <c r="K189" i="27"/>
  <c r="K188" i="27"/>
  <c r="J179" i="27"/>
  <c r="H179" i="27"/>
  <c r="I178" i="27" s="1"/>
  <c r="K178" i="27"/>
  <c r="K177" i="27"/>
  <c r="K176" i="27"/>
  <c r="K175" i="27"/>
  <c r="J160" i="27"/>
  <c r="I160" i="27"/>
  <c r="H160" i="27"/>
  <c r="G159" i="27"/>
  <c r="K158" i="27"/>
  <c r="G158" i="27"/>
  <c r="G157" i="27"/>
  <c r="G156" i="27"/>
  <c r="J147" i="27"/>
  <c r="K147" i="27" s="1"/>
  <c r="H147" i="27"/>
  <c r="I146" i="27" s="1"/>
  <c r="K146" i="27"/>
  <c r="K145" i="27"/>
  <c r="I145" i="27"/>
  <c r="K144" i="27"/>
  <c r="I144" i="27"/>
  <c r="K143" i="27"/>
  <c r="I143" i="27"/>
  <c r="K142" i="27"/>
  <c r="I142" i="27"/>
  <c r="K141" i="27"/>
  <c r="I141" i="27"/>
  <c r="K140" i="27"/>
  <c r="I140" i="27"/>
  <c r="K139" i="27"/>
  <c r="I139" i="27"/>
  <c r="J130" i="27"/>
  <c r="H130" i="27"/>
  <c r="I129" i="27" s="1"/>
  <c r="K129" i="27"/>
  <c r="K128" i="27"/>
  <c r="K127" i="27"/>
  <c r="K126" i="27"/>
  <c r="J111" i="27"/>
  <c r="I111" i="27"/>
  <c r="G111" i="27" s="1"/>
  <c r="H111" i="27"/>
  <c r="G110" i="27"/>
  <c r="G109" i="27"/>
  <c r="G108" i="27"/>
  <c r="G107" i="27"/>
  <c r="J98" i="27"/>
  <c r="H98" i="27"/>
  <c r="I97" i="27" s="1"/>
  <c r="K97" i="27"/>
  <c r="K96" i="27"/>
  <c r="K95" i="27"/>
  <c r="K94" i="27"/>
  <c r="K93" i="27"/>
  <c r="K92" i="27"/>
  <c r="K91" i="27"/>
  <c r="K90" i="27"/>
  <c r="J81" i="27"/>
  <c r="H81" i="27"/>
  <c r="I80" i="27" s="1"/>
  <c r="K80" i="27"/>
  <c r="K79" i="27"/>
  <c r="K78" i="27"/>
  <c r="K77" i="27"/>
  <c r="J62" i="27"/>
  <c r="I62" i="27"/>
  <c r="H62" i="27"/>
  <c r="G61" i="27"/>
  <c r="G60" i="27"/>
  <c r="G59" i="27"/>
  <c r="M58" i="27"/>
  <c r="G58" i="27"/>
  <c r="J49" i="27"/>
  <c r="H49" i="27"/>
  <c r="I48" i="27" s="1"/>
  <c r="K48" i="27"/>
  <c r="K47" i="27"/>
  <c r="K46" i="27"/>
  <c r="K45" i="27"/>
  <c r="I45" i="27"/>
  <c r="K44" i="27"/>
  <c r="K43" i="27"/>
  <c r="K42" i="27"/>
  <c r="K41" i="27"/>
  <c r="J32" i="27"/>
  <c r="H32" i="27"/>
  <c r="I31" i="27" s="1"/>
  <c r="K31" i="27"/>
  <c r="K30" i="27"/>
  <c r="K29" i="27"/>
  <c r="K28" i="27"/>
  <c r="K19" i="27"/>
  <c r="J19" i="27"/>
  <c r="J19" i="26" s="1"/>
  <c r="H19" i="27"/>
  <c r="H19" i="26" s="1"/>
  <c r="G19" i="27"/>
  <c r="G19" i="26" s="1"/>
  <c r="L18" i="27"/>
  <c r="I18" i="27"/>
  <c r="L17" i="27"/>
  <c r="I17" i="27"/>
  <c r="M17" i="27" s="1"/>
  <c r="L16" i="27"/>
  <c r="I16" i="27"/>
  <c r="I4" i="27"/>
  <c r="B4" i="27"/>
  <c r="I3" i="27"/>
  <c r="B3" i="27"/>
  <c r="K208" i="28" l="1"/>
  <c r="C199" i="28"/>
  <c r="G209" i="28"/>
  <c r="C150" i="28"/>
  <c r="C101" i="28"/>
  <c r="K107" i="28"/>
  <c r="C52" i="28"/>
  <c r="G62" i="28"/>
  <c r="K207" i="27"/>
  <c r="K159" i="27"/>
  <c r="K156" i="27"/>
  <c r="K160" i="27" s="1"/>
  <c r="K107" i="27"/>
  <c r="C101" i="27"/>
  <c r="K60" i="27"/>
  <c r="C52" i="27"/>
  <c r="K179" i="28"/>
  <c r="I188" i="27"/>
  <c r="I190" i="27"/>
  <c r="C169" i="27"/>
  <c r="I176" i="27"/>
  <c r="I175" i="27"/>
  <c r="I177" i="27"/>
  <c r="K130" i="28"/>
  <c r="C84" i="28"/>
  <c r="I90" i="28"/>
  <c r="I98" i="28" s="1"/>
  <c r="I92" i="28"/>
  <c r="I94" i="28"/>
  <c r="I96" i="28"/>
  <c r="I91" i="28"/>
  <c r="I93" i="28"/>
  <c r="I95" i="28"/>
  <c r="I41" i="27"/>
  <c r="I47" i="27"/>
  <c r="K49" i="27"/>
  <c r="K32" i="28"/>
  <c r="I79" i="27"/>
  <c r="I77" i="27"/>
  <c r="K109" i="27"/>
  <c r="C133" i="27"/>
  <c r="K157" i="27"/>
  <c r="C150" i="27" s="1"/>
  <c r="G160" i="27"/>
  <c r="K179" i="27"/>
  <c r="I194" i="27"/>
  <c r="I192" i="27"/>
  <c r="K208" i="27"/>
  <c r="K206" i="27"/>
  <c r="C199" i="27" s="1"/>
  <c r="G209" i="27"/>
  <c r="C133" i="28"/>
  <c r="I139" i="28"/>
  <c r="I141" i="28"/>
  <c r="I143" i="28"/>
  <c r="I145" i="28"/>
  <c r="K147" i="28"/>
  <c r="G160" i="28"/>
  <c r="I190" i="28"/>
  <c r="I188" i="28"/>
  <c r="I192" i="28"/>
  <c r="L19" i="27"/>
  <c r="K19" i="26"/>
  <c r="L19" i="26" s="1"/>
  <c r="I19" i="26"/>
  <c r="L19" i="28"/>
  <c r="K20" i="26"/>
  <c r="L20" i="26" s="1"/>
  <c r="I20" i="26"/>
  <c r="K206" i="28"/>
  <c r="K205" i="28"/>
  <c r="K207" i="28"/>
  <c r="K159" i="28"/>
  <c r="K157" i="28"/>
  <c r="K156" i="28"/>
  <c r="K158" i="28"/>
  <c r="K111" i="28"/>
  <c r="K108" i="28"/>
  <c r="K110" i="28"/>
  <c r="G111" i="28"/>
  <c r="K205" i="27"/>
  <c r="K111" i="27"/>
  <c r="K108" i="27"/>
  <c r="K110" i="27"/>
  <c r="K59" i="28"/>
  <c r="K58" i="28"/>
  <c r="K61" i="28"/>
  <c r="K60" i="28"/>
  <c r="G62" i="27"/>
  <c r="K58" i="27"/>
  <c r="K59" i="27"/>
  <c r="K61" i="27"/>
  <c r="I194" i="28"/>
  <c r="I189" i="28"/>
  <c r="C182" i="28" s="1"/>
  <c r="I191" i="28"/>
  <c r="I193" i="28"/>
  <c r="K196" i="28"/>
  <c r="K196" i="27"/>
  <c r="I189" i="27"/>
  <c r="I196" i="27" s="1"/>
  <c r="I191" i="27"/>
  <c r="I193" i="27"/>
  <c r="C182" i="27"/>
  <c r="I177" i="28"/>
  <c r="I147" i="27"/>
  <c r="I128" i="28"/>
  <c r="I128" i="27"/>
  <c r="I126" i="27"/>
  <c r="K130" i="27"/>
  <c r="K98" i="28"/>
  <c r="K98" i="27"/>
  <c r="I90" i="27"/>
  <c r="I92" i="27"/>
  <c r="I94" i="27"/>
  <c r="I96" i="27"/>
  <c r="I91" i="27"/>
  <c r="C84" i="27" s="1"/>
  <c r="I93" i="27"/>
  <c r="I95" i="27"/>
  <c r="K81" i="27"/>
  <c r="I41" i="28"/>
  <c r="I47" i="28"/>
  <c r="I45" i="28"/>
  <c r="K49" i="28"/>
  <c r="I43" i="28"/>
  <c r="I43" i="27"/>
  <c r="I30" i="28"/>
  <c r="I30" i="27"/>
  <c r="I28" i="27"/>
  <c r="K32" i="27"/>
  <c r="M17" i="28"/>
  <c r="M18" i="28"/>
  <c r="M18" i="27"/>
  <c r="I19" i="28"/>
  <c r="M16" i="28"/>
  <c r="I19" i="27"/>
  <c r="M16" i="27"/>
  <c r="I29" i="28"/>
  <c r="C22" i="28" s="1"/>
  <c r="I31" i="28"/>
  <c r="I32" i="28" s="1"/>
  <c r="I81" i="28"/>
  <c r="I42" i="28"/>
  <c r="C35" i="28" s="1"/>
  <c r="I44" i="28"/>
  <c r="I46" i="28"/>
  <c r="I78" i="28"/>
  <c r="C71" i="28" s="1"/>
  <c r="I127" i="28"/>
  <c r="C120" i="28" s="1"/>
  <c r="I176" i="28"/>
  <c r="C169" i="28" s="1"/>
  <c r="C22" i="27"/>
  <c r="I29" i="27"/>
  <c r="I81" i="27"/>
  <c r="I42" i="27"/>
  <c r="C35" i="27" s="1"/>
  <c r="I44" i="27"/>
  <c r="I46" i="27"/>
  <c r="I78" i="27"/>
  <c r="C71" i="27" s="1"/>
  <c r="I127" i="27"/>
  <c r="C120" i="27" s="1"/>
  <c r="J95" i="26"/>
  <c r="H95" i="26"/>
  <c r="I95" i="26" s="1"/>
  <c r="K94" i="26"/>
  <c r="K93" i="26"/>
  <c r="K92" i="26"/>
  <c r="K91" i="26"/>
  <c r="K90" i="26"/>
  <c r="K89" i="26"/>
  <c r="K88" i="26"/>
  <c r="K87" i="26"/>
  <c r="M20" i="26" l="1"/>
  <c r="K209" i="27"/>
  <c r="I196" i="28"/>
  <c r="I179" i="27"/>
  <c r="I130" i="28"/>
  <c r="I147" i="28"/>
  <c r="M19" i="27"/>
  <c r="M19" i="26"/>
  <c r="M19" i="28"/>
  <c r="K209" i="28"/>
  <c r="K160" i="28"/>
  <c r="K62" i="28"/>
  <c r="K62" i="27"/>
  <c r="I90" i="26"/>
  <c r="I94" i="26"/>
  <c r="I98" i="27"/>
  <c r="I49" i="28"/>
  <c r="I32" i="27"/>
  <c r="I179" i="28"/>
  <c r="I130" i="27"/>
  <c r="I49" i="27"/>
  <c r="I88" i="26"/>
  <c r="I92" i="26"/>
  <c r="K95" i="26"/>
  <c r="I89" i="26"/>
  <c r="I93" i="26"/>
  <c r="I87" i="26"/>
  <c r="C81" i="26" s="1"/>
  <c r="I91" i="26"/>
  <c r="U17" i="26"/>
  <c r="U12" i="26"/>
  <c r="U13" i="26"/>
  <c r="U16" i="26"/>
  <c r="U64" i="26" l="1"/>
  <c r="U65" i="26"/>
  <c r="U63" i="26"/>
  <c r="V16" i="26" l="1"/>
  <c r="V17" i="26"/>
  <c r="V12" i="26"/>
  <c r="V13" i="26"/>
  <c r="M58" i="21" l="1"/>
  <c r="M58" i="20"/>
  <c r="M58" i="19"/>
  <c r="M58" i="18"/>
  <c r="I3" i="26"/>
  <c r="K72" i="26"/>
  <c r="K73" i="26"/>
  <c r="B4" i="26"/>
  <c r="G33" i="26"/>
  <c r="B3" i="26"/>
  <c r="I52" i="26" l="1"/>
  <c r="J34" i="26"/>
  <c r="M30" i="26"/>
  <c r="G31" i="26"/>
  <c r="I34" i="26"/>
  <c r="H34" i="26"/>
  <c r="K71" i="26"/>
  <c r="J74" i="26"/>
  <c r="L52" i="26"/>
  <c r="L54" i="26"/>
  <c r="H55" i="26"/>
  <c r="I53" i="26"/>
  <c r="J55" i="26"/>
  <c r="K55" i="26"/>
  <c r="I54" i="26"/>
  <c r="H74" i="26"/>
  <c r="I72" i="26" s="1"/>
  <c r="K70" i="26"/>
  <c r="L53" i="26"/>
  <c r="G55" i="26"/>
  <c r="G32" i="26"/>
  <c r="I62" i="19"/>
  <c r="G30" i="26"/>
  <c r="K31" i="26" l="1"/>
  <c r="G34" i="26"/>
  <c r="K33" i="26"/>
  <c r="K30" i="26"/>
  <c r="K32" i="26"/>
  <c r="I73" i="26"/>
  <c r="K74" i="26"/>
  <c r="I71" i="26"/>
  <c r="L55" i="26"/>
  <c r="I55" i="26"/>
  <c r="C45" i="26" s="1"/>
  <c r="I70" i="26"/>
  <c r="K34" i="26" l="1"/>
  <c r="I74" i="26"/>
  <c r="H62" i="19" l="1"/>
  <c r="J209" i="21" l="1"/>
  <c r="I209" i="21"/>
  <c r="H209" i="21"/>
  <c r="G208" i="21"/>
  <c r="G207" i="21"/>
  <c r="G206" i="21"/>
  <c r="G205" i="21"/>
  <c r="J196" i="21"/>
  <c r="H196" i="21"/>
  <c r="I195" i="21" s="1"/>
  <c r="K195" i="21"/>
  <c r="K194" i="21"/>
  <c r="I194" i="21"/>
  <c r="K193" i="21"/>
  <c r="K192" i="21"/>
  <c r="I192" i="21"/>
  <c r="K191" i="21"/>
  <c r="K190" i="21"/>
  <c r="K189" i="21"/>
  <c r="K188" i="21"/>
  <c r="I188" i="21"/>
  <c r="J179" i="21"/>
  <c r="H179" i="21"/>
  <c r="I178" i="21" s="1"/>
  <c r="K178" i="21"/>
  <c r="K177" i="21"/>
  <c r="K176" i="21"/>
  <c r="K175" i="21"/>
  <c r="J160" i="21"/>
  <c r="I160" i="21"/>
  <c r="H160" i="21"/>
  <c r="G159" i="21"/>
  <c r="G158" i="21"/>
  <c r="G157" i="21"/>
  <c r="G156" i="21"/>
  <c r="J147" i="21"/>
  <c r="H147" i="21"/>
  <c r="I146" i="21" s="1"/>
  <c r="K146" i="21"/>
  <c r="K145" i="21"/>
  <c r="K144" i="21"/>
  <c r="K143" i="21"/>
  <c r="K142" i="21"/>
  <c r="K141" i="21"/>
  <c r="K140" i="21"/>
  <c r="I140" i="21"/>
  <c r="K139" i="21"/>
  <c r="J130" i="21"/>
  <c r="H130" i="21"/>
  <c r="I129" i="21" s="1"/>
  <c r="K129" i="21"/>
  <c r="K128" i="21"/>
  <c r="I128" i="21"/>
  <c r="K127" i="21"/>
  <c r="K126" i="21"/>
  <c r="I126" i="21"/>
  <c r="J111" i="21"/>
  <c r="I111" i="21"/>
  <c r="H111" i="21"/>
  <c r="K110" i="21"/>
  <c r="G110" i="21"/>
  <c r="G109" i="21"/>
  <c r="G108" i="21"/>
  <c r="G107" i="21"/>
  <c r="J98" i="21"/>
  <c r="H98" i="21"/>
  <c r="I97" i="21" s="1"/>
  <c r="K97" i="21"/>
  <c r="K96" i="21"/>
  <c r="K95" i="21"/>
  <c r="K94" i="21"/>
  <c r="K93" i="21"/>
  <c r="K92" i="21"/>
  <c r="K91" i="21"/>
  <c r="K90" i="21"/>
  <c r="I90" i="21"/>
  <c r="J81" i="21"/>
  <c r="H81" i="21"/>
  <c r="I80" i="21" s="1"/>
  <c r="K80" i="21"/>
  <c r="K79" i="21"/>
  <c r="K78" i="21"/>
  <c r="K77" i="21"/>
  <c r="J209" i="20"/>
  <c r="I209" i="20"/>
  <c r="H209" i="20"/>
  <c r="G209" i="20" s="1"/>
  <c r="G208" i="20"/>
  <c r="G207" i="20"/>
  <c r="G206" i="20"/>
  <c r="G205" i="20"/>
  <c r="J196" i="20"/>
  <c r="H196" i="20"/>
  <c r="I195" i="20" s="1"/>
  <c r="K195" i="20"/>
  <c r="K194" i="20"/>
  <c r="K193" i="20"/>
  <c r="K192" i="20"/>
  <c r="K191" i="20"/>
  <c r="K190" i="20"/>
  <c r="K189" i="20"/>
  <c r="K188" i="20"/>
  <c r="I188" i="20"/>
  <c r="J179" i="20"/>
  <c r="H179" i="20"/>
  <c r="I178" i="20" s="1"/>
  <c r="K178" i="20"/>
  <c r="K177" i="20"/>
  <c r="K176" i="20"/>
  <c r="K175" i="20"/>
  <c r="J160" i="20"/>
  <c r="I160" i="20"/>
  <c r="H160" i="20"/>
  <c r="G159" i="20"/>
  <c r="G158" i="20"/>
  <c r="G157" i="20"/>
  <c r="G156" i="20"/>
  <c r="J147" i="20"/>
  <c r="H147" i="20"/>
  <c r="I146" i="20" s="1"/>
  <c r="K146" i="20"/>
  <c r="K145" i="20"/>
  <c r="K144" i="20"/>
  <c r="K143" i="20"/>
  <c r="I143" i="20"/>
  <c r="K142" i="20"/>
  <c r="K141" i="20"/>
  <c r="K140" i="20"/>
  <c r="K139" i="20"/>
  <c r="J130" i="20"/>
  <c r="H130" i="20"/>
  <c r="I129" i="20" s="1"/>
  <c r="K129" i="20"/>
  <c r="K128" i="20"/>
  <c r="K127" i="20"/>
  <c r="K126" i="20"/>
  <c r="J111" i="20"/>
  <c r="I111" i="20"/>
  <c r="H111" i="20"/>
  <c r="G110" i="20"/>
  <c r="G109" i="20"/>
  <c r="G108" i="20"/>
  <c r="G107" i="20"/>
  <c r="J98" i="20"/>
  <c r="H98" i="20"/>
  <c r="I97" i="20" s="1"/>
  <c r="K97" i="20"/>
  <c r="K96" i="20"/>
  <c r="K95" i="20"/>
  <c r="K94" i="20"/>
  <c r="K93" i="20"/>
  <c r="K92" i="20"/>
  <c r="K91" i="20"/>
  <c r="K90" i="20"/>
  <c r="J81" i="20"/>
  <c r="H81" i="20"/>
  <c r="K80" i="20"/>
  <c r="K79" i="20"/>
  <c r="K78" i="20"/>
  <c r="K77" i="20"/>
  <c r="G61" i="19"/>
  <c r="K29" i="19"/>
  <c r="G58" i="21"/>
  <c r="J49" i="21"/>
  <c r="H49" i="21"/>
  <c r="I48" i="21" s="1"/>
  <c r="K48" i="21"/>
  <c r="K47" i="21"/>
  <c r="K46" i="21"/>
  <c r="K45" i="21"/>
  <c r="K44" i="21"/>
  <c r="K43" i="21"/>
  <c r="K42" i="21"/>
  <c r="K41" i="21"/>
  <c r="G61" i="20"/>
  <c r="G60" i="20"/>
  <c r="J49" i="20"/>
  <c r="H49" i="20"/>
  <c r="I48" i="20" s="1"/>
  <c r="K48" i="20"/>
  <c r="K47" i="20"/>
  <c r="K46" i="20"/>
  <c r="K45" i="20"/>
  <c r="K44" i="20"/>
  <c r="K43" i="20"/>
  <c r="K42" i="20"/>
  <c r="K41" i="20"/>
  <c r="J209" i="19"/>
  <c r="I209" i="19"/>
  <c r="H209" i="19"/>
  <c r="G208" i="19"/>
  <c r="G207" i="19"/>
  <c r="G206" i="19"/>
  <c r="G205" i="19"/>
  <c r="J196" i="19"/>
  <c r="H196" i="19"/>
  <c r="I195" i="19" s="1"/>
  <c r="K195" i="19"/>
  <c r="K194" i="19"/>
  <c r="K193" i="19"/>
  <c r="K192" i="19"/>
  <c r="K191" i="19"/>
  <c r="K190" i="19"/>
  <c r="K189" i="19"/>
  <c r="K188" i="19"/>
  <c r="J179" i="19"/>
  <c r="H179" i="19"/>
  <c r="I178" i="19" s="1"/>
  <c r="K178" i="19"/>
  <c r="K177" i="19"/>
  <c r="K176" i="19"/>
  <c r="K175" i="19"/>
  <c r="J160" i="19"/>
  <c r="I160" i="19"/>
  <c r="H160" i="19"/>
  <c r="G159" i="19"/>
  <c r="G158" i="19"/>
  <c r="G157" i="19"/>
  <c r="G156" i="19"/>
  <c r="J147" i="19"/>
  <c r="H147" i="19"/>
  <c r="I146" i="19" s="1"/>
  <c r="K146" i="19"/>
  <c r="K145" i="19"/>
  <c r="K144" i="19"/>
  <c r="K143" i="19"/>
  <c r="K142" i="19"/>
  <c r="K141" i="19"/>
  <c r="K140" i="19"/>
  <c r="K139" i="19"/>
  <c r="I139" i="19"/>
  <c r="J130" i="19"/>
  <c r="H130" i="19"/>
  <c r="I129" i="19" s="1"/>
  <c r="K129" i="19"/>
  <c r="K128" i="19"/>
  <c r="K127" i="19"/>
  <c r="K126" i="19"/>
  <c r="J111" i="19"/>
  <c r="I111" i="19"/>
  <c r="H111" i="19"/>
  <c r="G110" i="19"/>
  <c r="G109" i="19"/>
  <c r="G108" i="19"/>
  <c r="G107" i="19"/>
  <c r="J98" i="19"/>
  <c r="H98" i="19"/>
  <c r="I96" i="19" s="1"/>
  <c r="K97" i="19"/>
  <c r="K96" i="19"/>
  <c r="K95" i="19"/>
  <c r="K94" i="19"/>
  <c r="K93" i="19"/>
  <c r="K92" i="19"/>
  <c r="K91" i="19"/>
  <c r="K90" i="19"/>
  <c r="J81" i="19"/>
  <c r="H81" i="19"/>
  <c r="K79" i="19"/>
  <c r="K78" i="19"/>
  <c r="K77" i="19"/>
  <c r="H49" i="19"/>
  <c r="I48" i="19" s="1"/>
  <c r="K48" i="19"/>
  <c r="K47" i="19"/>
  <c r="K46" i="19"/>
  <c r="K45" i="19"/>
  <c r="K44" i="19"/>
  <c r="K43" i="19"/>
  <c r="K42" i="19"/>
  <c r="K41" i="19"/>
  <c r="I4" i="21"/>
  <c r="B4" i="21"/>
  <c r="I3" i="21"/>
  <c r="B3" i="21"/>
  <c r="I4" i="20"/>
  <c r="B4" i="20"/>
  <c r="I3" i="20"/>
  <c r="B3" i="20"/>
  <c r="I4" i="19"/>
  <c r="B4" i="19"/>
  <c r="I3" i="19"/>
  <c r="B3" i="19"/>
  <c r="C150" i="21" l="1"/>
  <c r="C101" i="21"/>
  <c r="K206" i="20"/>
  <c r="C150" i="20"/>
  <c r="C101" i="20"/>
  <c r="C199" i="19"/>
  <c r="C150" i="19"/>
  <c r="C101" i="19"/>
  <c r="I144" i="21"/>
  <c r="I141" i="20"/>
  <c r="I90" i="20"/>
  <c r="G160" i="19"/>
  <c r="I96" i="20"/>
  <c r="K98" i="20"/>
  <c r="I94" i="20"/>
  <c r="I92" i="20"/>
  <c r="I139" i="20"/>
  <c r="C133" i="20" s="1"/>
  <c r="G111" i="21"/>
  <c r="I142" i="21"/>
  <c r="I190" i="21"/>
  <c r="K208" i="21"/>
  <c r="K206" i="21"/>
  <c r="K205" i="21"/>
  <c r="K207" i="21"/>
  <c r="C199" i="21" s="1"/>
  <c r="K157" i="21"/>
  <c r="G160" i="20"/>
  <c r="K157" i="19"/>
  <c r="C182" i="19"/>
  <c r="I177" i="21"/>
  <c r="I175" i="21"/>
  <c r="I139" i="21"/>
  <c r="I141" i="21"/>
  <c r="I143" i="21"/>
  <c r="I145" i="21"/>
  <c r="I127" i="21"/>
  <c r="C120" i="21" s="1"/>
  <c r="I128" i="19"/>
  <c r="K130" i="19"/>
  <c r="I126" i="19"/>
  <c r="C120" i="19" s="1"/>
  <c r="C84" i="21"/>
  <c r="K81" i="19"/>
  <c r="C35" i="20"/>
  <c r="I41" i="20"/>
  <c r="C35" i="19"/>
  <c r="G209" i="21"/>
  <c r="K207" i="20"/>
  <c r="C199" i="20" s="1"/>
  <c r="K207" i="19"/>
  <c r="K158" i="21"/>
  <c r="K159" i="21"/>
  <c r="K157" i="20"/>
  <c r="K159" i="20"/>
  <c r="K156" i="20"/>
  <c r="K158" i="20"/>
  <c r="K158" i="19"/>
  <c r="K111" i="21"/>
  <c r="K108" i="21"/>
  <c r="K111" i="20"/>
  <c r="K111" i="19"/>
  <c r="C182" i="21"/>
  <c r="I189" i="21"/>
  <c r="I196" i="21" s="1"/>
  <c r="I191" i="21"/>
  <c r="I193" i="21"/>
  <c r="K179" i="21"/>
  <c r="I176" i="21"/>
  <c r="I179" i="21" s="1"/>
  <c r="K179" i="20"/>
  <c r="C133" i="21"/>
  <c r="K147" i="19"/>
  <c r="I143" i="19"/>
  <c r="I145" i="19"/>
  <c r="I141" i="19"/>
  <c r="I126" i="20"/>
  <c r="C120" i="20"/>
  <c r="I96" i="21"/>
  <c r="I94" i="21"/>
  <c r="I92" i="21"/>
  <c r="C84" i="20"/>
  <c r="C35" i="21"/>
  <c r="I47" i="20"/>
  <c r="I45" i="20"/>
  <c r="I43" i="20"/>
  <c r="K81" i="21"/>
  <c r="I77" i="21"/>
  <c r="C71" i="21" s="1"/>
  <c r="K81" i="20"/>
  <c r="I43" i="21"/>
  <c r="I41" i="21"/>
  <c r="I47" i="21"/>
  <c r="K49" i="21"/>
  <c r="I45" i="21"/>
  <c r="K196" i="21"/>
  <c r="G160" i="21"/>
  <c r="G59" i="21"/>
  <c r="K28" i="21"/>
  <c r="I130" i="21"/>
  <c r="K130" i="21"/>
  <c r="K147" i="21"/>
  <c r="G61" i="21"/>
  <c r="K98" i="21"/>
  <c r="K30" i="21"/>
  <c r="K49" i="20"/>
  <c r="I42" i="20"/>
  <c r="I44" i="20"/>
  <c r="I46" i="20"/>
  <c r="G59" i="20"/>
  <c r="K208" i="20"/>
  <c r="J62" i="20"/>
  <c r="I177" i="20"/>
  <c r="I175" i="20"/>
  <c r="I194" i="20"/>
  <c r="I192" i="20"/>
  <c r="I190" i="20"/>
  <c r="K196" i="20"/>
  <c r="I128" i="20"/>
  <c r="I130" i="20" s="1"/>
  <c r="K130" i="20"/>
  <c r="I145" i="20"/>
  <c r="K147" i="20"/>
  <c r="K107" i="20"/>
  <c r="K109" i="20"/>
  <c r="G111" i="20"/>
  <c r="K108" i="20"/>
  <c r="K110" i="20"/>
  <c r="I91" i="20"/>
  <c r="I93" i="20"/>
  <c r="I95" i="20"/>
  <c r="I81" i="20"/>
  <c r="I78" i="20"/>
  <c r="I80" i="20"/>
  <c r="I77" i="20"/>
  <c r="C71" i="20" s="1"/>
  <c r="I79" i="20"/>
  <c r="I188" i="19"/>
  <c r="I176" i="19"/>
  <c r="I192" i="19"/>
  <c r="K196" i="19"/>
  <c r="I190" i="19"/>
  <c r="I194" i="19"/>
  <c r="G60" i="19"/>
  <c r="G111" i="19"/>
  <c r="G59" i="19"/>
  <c r="I91" i="19"/>
  <c r="I93" i="19"/>
  <c r="I95" i="19"/>
  <c r="I97" i="19"/>
  <c r="I90" i="19"/>
  <c r="C84" i="19" s="1"/>
  <c r="I92" i="19"/>
  <c r="I94" i="19"/>
  <c r="K98" i="19"/>
  <c r="K31" i="19"/>
  <c r="K28" i="19"/>
  <c r="I77" i="19"/>
  <c r="C71" i="19" s="1"/>
  <c r="I78" i="19"/>
  <c r="I79" i="19"/>
  <c r="I81" i="19"/>
  <c r="K30" i="19"/>
  <c r="I41" i="19"/>
  <c r="K29" i="21"/>
  <c r="H62" i="21"/>
  <c r="G60" i="21"/>
  <c r="I62" i="21"/>
  <c r="I81" i="21"/>
  <c r="K107" i="21"/>
  <c r="K109" i="21"/>
  <c r="K31" i="21"/>
  <c r="I79" i="21"/>
  <c r="J62" i="21"/>
  <c r="I78" i="21"/>
  <c r="I91" i="21"/>
  <c r="I98" i="21" s="1"/>
  <c r="I93" i="21"/>
  <c r="I95" i="21"/>
  <c r="K156" i="21"/>
  <c r="H62" i="20"/>
  <c r="I127" i="20"/>
  <c r="I140" i="20"/>
  <c r="I142" i="20"/>
  <c r="I144" i="20"/>
  <c r="K205" i="20"/>
  <c r="K29" i="20"/>
  <c r="K31" i="20"/>
  <c r="I62" i="20"/>
  <c r="G62" i="20" s="1"/>
  <c r="I176" i="20"/>
  <c r="I189" i="20"/>
  <c r="C182" i="20" s="1"/>
  <c r="I191" i="20"/>
  <c r="I193" i="20"/>
  <c r="K28" i="20"/>
  <c r="K30" i="20"/>
  <c r="K208" i="19"/>
  <c r="K206" i="19"/>
  <c r="G209" i="19"/>
  <c r="I177" i="19"/>
  <c r="I175" i="19"/>
  <c r="K179" i="19"/>
  <c r="K159" i="19"/>
  <c r="K156" i="19"/>
  <c r="J62" i="19"/>
  <c r="K110" i="19"/>
  <c r="K108" i="19"/>
  <c r="K107" i="19"/>
  <c r="K109" i="19"/>
  <c r="I80" i="19"/>
  <c r="I43" i="19"/>
  <c r="I45" i="19"/>
  <c r="I47" i="19"/>
  <c r="I42" i="19"/>
  <c r="I44" i="19"/>
  <c r="I46" i="19"/>
  <c r="K49" i="19"/>
  <c r="J32" i="21"/>
  <c r="I42" i="21"/>
  <c r="I44" i="21"/>
  <c r="I46" i="21"/>
  <c r="H32" i="21"/>
  <c r="I29" i="21" s="1"/>
  <c r="H32" i="20"/>
  <c r="I28" i="20" s="1"/>
  <c r="G58" i="20"/>
  <c r="J32" i="20"/>
  <c r="J32" i="19"/>
  <c r="H32" i="19"/>
  <c r="I29" i="19" s="1"/>
  <c r="G58" i="19"/>
  <c r="I127" i="19"/>
  <c r="I140" i="19"/>
  <c r="C133" i="19" s="1"/>
  <c r="I142" i="19"/>
  <c r="I144" i="19"/>
  <c r="K205" i="19"/>
  <c r="I189" i="19"/>
  <c r="I191" i="19"/>
  <c r="I193" i="19"/>
  <c r="J62" i="18"/>
  <c r="G58" i="18"/>
  <c r="H62" i="18"/>
  <c r="G60" i="18"/>
  <c r="J49" i="18"/>
  <c r="H49" i="18"/>
  <c r="I47" i="18" s="1"/>
  <c r="K48" i="18"/>
  <c r="K47" i="18"/>
  <c r="K46" i="18"/>
  <c r="K45" i="18"/>
  <c r="K44" i="18"/>
  <c r="K43" i="18"/>
  <c r="K42" i="18"/>
  <c r="K41" i="18"/>
  <c r="J32" i="18"/>
  <c r="K30" i="18"/>
  <c r="K29" i="18"/>
  <c r="I4" i="18"/>
  <c r="I3" i="18"/>
  <c r="B4" i="18"/>
  <c r="B3" i="18"/>
  <c r="K209" i="21" l="1"/>
  <c r="G62" i="21"/>
  <c r="C52" i="20"/>
  <c r="K160" i="19"/>
  <c r="I179" i="19"/>
  <c r="I147" i="21"/>
  <c r="K160" i="21"/>
  <c r="K59" i="20"/>
  <c r="K58" i="20"/>
  <c r="K60" i="20"/>
  <c r="K61" i="18"/>
  <c r="C169" i="21"/>
  <c r="C169" i="20"/>
  <c r="C169" i="19"/>
  <c r="I130" i="19"/>
  <c r="I98" i="20"/>
  <c r="I49" i="21"/>
  <c r="C22" i="20"/>
  <c r="C35" i="18"/>
  <c r="K209" i="19"/>
  <c r="K160" i="20"/>
  <c r="K58" i="21"/>
  <c r="K61" i="20"/>
  <c r="K58" i="19"/>
  <c r="I196" i="20"/>
  <c r="I196" i="19"/>
  <c r="I147" i="20"/>
  <c r="I49" i="20"/>
  <c r="K59" i="21"/>
  <c r="C52" i="21" s="1"/>
  <c r="K61" i="21"/>
  <c r="I31" i="21"/>
  <c r="K209" i="20"/>
  <c r="I179" i="20"/>
  <c r="I49" i="19"/>
  <c r="G62" i="19"/>
  <c r="K59" i="19"/>
  <c r="C52" i="19" s="1"/>
  <c r="I147" i="19"/>
  <c r="K61" i="19"/>
  <c r="I98" i="19"/>
  <c r="K32" i="21"/>
  <c r="K60" i="21"/>
  <c r="I31" i="20"/>
  <c r="I30" i="20"/>
  <c r="I29" i="20"/>
  <c r="K60" i="19"/>
  <c r="I30" i="21"/>
  <c r="I28" i="21"/>
  <c r="C22" i="21" s="1"/>
  <c r="K32" i="20"/>
  <c r="I30" i="19"/>
  <c r="K32" i="19"/>
  <c r="I28" i="19"/>
  <c r="C22" i="19" s="1"/>
  <c r="I31" i="19"/>
  <c r="K31" i="18"/>
  <c r="I62" i="18"/>
  <c r="G62" i="18" s="1"/>
  <c r="G61" i="18"/>
  <c r="K60" i="18"/>
  <c r="K58" i="18"/>
  <c r="I44" i="18"/>
  <c r="I45" i="18"/>
  <c r="K49" i="18"/>
  <c r="I48" i="18"/>
  <c r="I41" i="18"/>
  <c r="K59" i="18"/>
  <c r="G59" i="18"/>
  <c r="I42" i="18"/>
  <c r="I46" i="18"/>
  <c r="I43" i="18"/>
  <c r="K28" i="18"/>
  <c r="H32" i="18"/>
  <c r="K32" i="18" s="1"/>
  <c r="J209" i="18"/>
  <c r="I209" i="18"/>
  <c r="H209" i="18"/>
  <c r="G208" i="18"/>
  <c r="G207" i="18"/>
  <c r="G206" i="18"/>
  <c r="G205" i="18"/>
  <c r="K206" i="18" l="1"/>
  <c r="C199" i="18"/>
  <c r="I28" i="18"/>
  <c r="K205" i="18"/>
  <c r="K62" i="20"/>
  <c r="K208" i="18"/>
  <c r="K62" i="21"/>
  <c r="I32" i="20"/>
  <c r="K62" i="19"/>
  <c r="I32" i="21"/>
  <c r="I32" i="19"/>
  <c r="K62" i="18"/>
  <c r="I49" i="18"/>
  <c r="I31" i="18"/>
  <c r="I30" i="18"/>
  <c r="I29" i="18"/>
  <c r="K207" i="18"/>
  <c r="G209" i="18"/>
  <c r="C22" i="18" l="1"/>
  <c r="K209" i="18"/>
  <c r="I32" i="18"/>
  <c r="J196" i="18"/>
  <c r="H196" i="18"/>
  <c r="K195" i="18"/>
  <c r="K194" i="18"/>
  <c r="K193" i="18"/>
  <c r="K192" i="18"/>
  <c r="K191" i="18"/>
  <c r="K190" i="18"/>
  <c r="K189" i="18"/>
  <c r="K188" i="18"/>
  <c r="K196" i="18" l="1"/>
  <c r="I190" i="18"/>
  <c r="I195" i="18"/>
  <c r="I188" i="18"/>
  <c r="C182" i="18" s="1"/>
  <c r="I192" i="18"/>
  <c r="I194" i="18"/>
  <c r="I191" i="18"/>
  <c r="I189" i="18"/>
  <c r="I193" i="18"/>
  <c r="J179" i="18"/>
  <c r="H179" i="18"/>
  <c r="I176" i="18" s="1"/>
  <c r="K178" i="18"/>
  <c r="K177" i="18"/>
  <c r="K176" i="18"/>
  <c r="K175" i="18"/>
  <c r="C169" i="18" l="1"/>
  <c r="I196" i="18"/>
  <c r="I177" i="18"/>
  <c r="K179" i="18"/>
  <c r="I175" i="18"/>
  <c r="I178" i="18"/>
  <c r="K143" i="18"/>
  <c r="J160" i="18"/>
  <c r="I160" i="18"/>
  <c r="H160" i="18"/>
  <c r="G159" i="18"/>
  <c r="G158" i="18"/>
  <c r="G157" i="18"/>
  <c r="G156" i="18"/>
  <c r="J147" i="18"/>
  <c r="H147" i="18"/>
  <c r="K146" i="18"/>
  <c r="K145" i="18"/>
  <c r="K144" i="18"/>
  <c r="K142" i="18"/>
  <c r="K141" i="18"/>
  <c r="K140" i="18"/>
  <c r="K139" i="18"/>
  <c r="K158" i="18" l="1"/>
  <c r="C133" i="18"/>
  <c r="K147" i="18"/>
  <c r="I145" i="18"/>
  <c r="I141" i="18"/>
  <c r="I144" i="18"/>
  <c r="I140" i="18"/>
  <c r="I142" i="18"/>
  <c r="I146" i="18"/>
  <c r="K157" i="18"/>
  <c r="C150" i="18" s="1"/>
  <c r="I139" i="18"/>
  <c r="I143" i="18"/>
  <c r="K159" i="18"/>
  <c r="I179" i="18"/>
  <c r="K156" i="18"/>
  <c r="G160" i="18"/>
  <c r="J130" i="18"/>
  <c r="H130" i="18"/>
  <c r="K129" i="18"/>
  <c r="K128" i="18"/>
  <c r="K127" i="18"/>
  <c r="K126" i="18"/>
  <c r="K160" i="18" l="1"/>
  <c r="I129" i="18"/>
  <c r="I128" i="18"/>
  <c r="I127" i="18"/>
  <c r="I126" i="18"/>
  <c r="C120" i="18" s="1"/>
  <c r="K130" i="18"/>
  <c r="H111" i="18"/>
  <c r="I111" i="18"/>
  <c r="J111" i="18"/>
  <c r="K111" i="18" s="1"/>
  <c r="G108" i="18"/>
  <c r="G109" i="18"/>
  <c r="G110" i="18"/>
  <c r="G107" i="18"/>
  <c r="K108" i="18" l="1"/>
  <c r="K110" i="18"/>
  <c r="G111" i="18"/>
  <c r="K109" i="18"/>
  <c r="I130" i="18"/>
  <c r="K107" i="18"/>
  <c r="J98" i="18"/>
  <c r="H98" i="18"/>
  <c r="K97" i="18"/>
  <c r="K96" i="18"/>
  <c r="K95" i="18"/>
  <c r="K94" i="18"/>
  <c r="K93" i="18"/>
  <c r="K92" i="18"/>
  <c r="K91" i="18"/>
  <c r="K90" i="18"/>
  <c r="J81" i="18"/>
  <c r="H81" i="18"/>
  <c r="K80" i="18"/>
  <c r="K79" i="18"/>
  <c r="K78" i="18"/>
  <c r="K77" i="18"/>
  <c r="C84" i="18" l="1"/>
  <c r="K81" i="18"/>
  <c r="I78" i="18"/>
  <c r="K98" i="18"/>
  <c r="I93" i="18"/>
  <c r="I96" i="18"/>
  <c r="I92" i="18"/>
  <c r="I95" i="18"/>
  <c r="I91" i="18"/>
  <c r="I94" i="18"/>
  <c r="I90" i="18"/>
  <c r="I97" i="18"/>
  <c r="I77" i="18"/>
  <c r="C71" i="18" s="1"/>
  <c r="I79" i="18"/>
  <c r="I81" i="18"/>
  <c r="I80" i="18"/>
  <c r="I147" i="18" l="1"/>
  <c r="I98" i="18"/>
  <c r="K19" i="21"/>
  <c r="K18" i="26" s="1"/>
  <c r="J19" i="21"/>
  <c r="J18" i="26" s="1"/>
  <c r="H19" i="21"/>
  <c r="G19" i="21"/>
  <c r="G18" i="26" s="1"/>
  <c r="L18" i="21"/>
  <c r="I18" i="21"/>
  <c r="M18" i="21" s="1"/>
  <c r="L17" i="21"/>
  <c r="I17" i="21"/>
  <c r="L16" i="21"/>
  <c r="I16" i="21"/>
  <c r="M16" i="21" s="1"/>
  <c r="K19" i="20"/>
  <c r="K17" i="26" s="1"/>
  <c r="J19" i="20"/>
  <c r="J17" i="26" s="1"/>
  <c r="H19" i="20"/>
  <c r="G19" i="20"/>
  <c r="G17" i="26" s="1"/>
  <c r="L18" i="20"/>
  <c r="I18" i="20"/>
  <c r="L17" i="20"/>
  <c r="I17" i="20"/>
  <c r="M17" i="20" s="1"/>
  <c r="L16" i="20"/>
  <c r="I16" i="20"/>
  <c r="K19" i="19"/>
  <c r="K16" i="26" s="1"/>
  <c r="J19" i="19"/>
  <c r="J16" i="26" s="1"/>
  <c r="H19" i="19"/>
  <c r="G19" i="19"/>
  <c r="G16" i="26" s="1"/>
  <c r="L18" i="19"/>
  <c r="I18" i="19"/>
  <c r="M18" i="19" s="1"/>
  <c r="L17" i="19"/>
  <c r="I17" i="19"/>
  <c r="L16" i="19"/>
  <c r="I16" i="19"/>
  <c r="M16" i="19" s="1"/>
  <c r="J19" i="18"/>
  <c r="J15" i="26" s="1"/>
  <c r="K19" i="18"/>
  <c r="K15" i="26" s="1"/>
  <c r="M17" i="19" l="1"/>
  <c r="H16" i="26"/>
  <c r="M16" i="20"/>
  <c r="K21" i="26"/>
  <c r="M17" i="21"/>
  <c r="J21" i="26"/>
  <c r="M18" i="20"/>
  <c r="H18" i="26"/>
  <c r="I18" i="26" s="1"/>
  <c r="H17" i="26"/>
  <c r="I17" i="26" s="1"/>
  <c r="I16" i="26"/>
  <c r="L18" i="26"/>
  <c r="L17" i="26"/>
  <c r="L16" i="26"/>
  <c r="L15" i="26"/>
  <c r="I19" i="21"/>
  <c r="L19" i="19"/>
  <c r="L19" i="21"/>
  <c r="I19" i="19"/>
  <c r="M19" i="19" s="1"/>
  <c r="L19" i="20"/>
  <c r="I19" i="20"/>
  <c r="M19" i="21" l="1"/>
  <c r="M19" i="20"/>
  <c r="M17" i="26"/>
  <c r="M18" i="26"/>
  <c r="M16" i="26"/>
  <c r="L21" i="26"/>
  <c r="G19" i="18"/>
  <c r="G15" i="26" s="1"/>
  <c r="G21" i="26" s="1"/>
  <c r="H19" i="18"/>
  <c r="H15" i="26" l="1"/>
  <c r="H21" i="26" s="1"/>
  <c r="I21" i="26" s="1"/>
  <c r="M21" i="26" s="1"/>
  <c r="L19" i="18"/>
  <c r="L18" i="18"/>
  <c r="L17" i="18"/>
  <c r="L16" i="18"/>
  <c r="I17" i="18"/>
  <c r="I18" i="18"/>
  <c r="I19" i="18"/>
  <c r="I16" i="18"/>
  <c r="M16" i="18" s="1"/>
  <c r="M19" i="18" l="1"/>
  <c r="M17" i="18"/>
  <c r="I15" i="26"/>
  <c r="M15" i="26" s="1"/>
  <c r="M18" i="18"/>
</calcChain>
</file>

<file path=xl/sharedStrings.xml><?xml version="1.0" encoding="utf-8"?>
<sst xmlns="http://schemas.openxmlformats.org/spreadsheetml/2006/main" count="1303" uniqueCount="107">
  <si>
    <t>Total</t>
  </si>
  <si>
    <t>(Millones S/)</t>
  </si>
  <si>
    <t>Índice</t>
  </si>
  <si>
    <t>Part. %</t>
  </si>
  <si>
    <t>Región</t>
  </si>
  <si>
    <t>Gobiernos Locales</t>
  </si>
  <si>
    <t>Presupuesto</t>
  </si>
  <si>
    <t>Devengado</t>
  </si>
  <si>
    <t>Avance</t>
  </si>
  <si>
    <t>Gobierno Nacional</t>
  </si>
  <si>
    <t>Gobierno Regional</t>
  </si>
  <si>
    <t>Niveles de Gobierno</t>
  </si>
  <si>
    <t xml:space="preserve"> (Millones S/)</t>
  </si>
  <si>
    <t>Productivo</t>
  </si>
  <si>
    <t>Social</t>
  </si>
  <si>
    <t>Administrativo</t>
  </si>
  <si>
    <t xml:space="preserve">Part. % </t>
  </si>
  <si>
    <t>Ejecución</t>
  </si>
  <si>
    <t>Avance (%)</t>
  </si>
  <si>
    <t>2. Ejecución de proyectos de inversión pública por el Gobierno Nacional en la región</t>
  </si>
  <si>
    <t>PIM</t>
  </si>
  <si>
    <t>Devengado </t>
  </si>
  <si>
    <t>SECTOR</t>
  </si>
  <si>
    <t>Orden y justicia</t>
  </si>
  <si>
    <t>N° Proyectos</t>
  </si>
  <si>
    <t>Nivel de avance</t>
  </si>
  <si>
    <t>No ejecutado</t>
  </si>
  <si>
    <t>Menor al 50%</t>
  </si>
  <si>
    <t>Mayor al 50%</t>
  </si>
  <si>
    <t>Al 100%</t>
  </si>
  <si>
    <t>3. Ejecución de proyectos de inversión pública por el Gobierno Regional</t>
  </si>
  <si>
    <t>4. Ejecución de proyectos de inversión pública por los Gobiernos Locales</t>
  </si>
  <si>
    <t>Tipo de Proyecto</t>
  </si>
  <si>
    <t>(PIM y Devengado en Millones de S/)</t>
  </si>
  <si>
    <t>1. Ejecución del de proyectos de inversión pública en la Región</t>
  </si>
  <si>
    <t>Número de proyectos de inversión pública  y nivel de avance en la macro región</t>
  </si>
  <si>
    <t>N° de proyectos con avance</t>
  </si>
  <si>
    <t>2. Ejecución de la Inversión Pública por Niveles de Gobierno en la Macro Región</t>
  </si>
  <si>
    <t>3. Ejecución de la Inversión Pública por tipo de Intervenciones  en la Macro Región</t>
  </si>
  <si>
    <t>Ejecutado</t>
  </si>
  <si>
    <t>No Ejecutado</t>
  </si>
  <si>
    <t>dep</t>
  </si>
  <si>
    <t>Avance (% del presupuesto)</t>
  </si>
  <si>
    <t>Nivel de Gob</t>
  </si>
  <si>
    <t>Por Ejecutar</t>
  </si>
  <si>
    <t>GN</t>
  </si>
  <si>
    <t>GR</t>
  </si>
  <si>
    <t>GL</t>
  </si>
  <si>
    <t xml:space="preserve">Ejecución del Presupuesto para proyectos de inversión pública  2017,  por niveles de gobierno  
</t>
  </si>
  <si>
    <t>Ejecución del Presupuesto para proyectos de inversión pública  en la Región,  por tipo de intervención 2017</t>
  </si>
  <si>
    <t>TRANSPORTE</t>
  </si>
  <si>
    <t>SANEAMIENTO</t>
  </si>
  <si>
    <t>EDUCACION</t>
  </si>
  <si>
    <t>AGROPECUARIA</t>
  </si>
  <si>
    <t>PLANEAMIENTO, GESTION Y RESERVA DE CONTINGENCIA</t>
  </si>
  <si>
    <t>OTROS</t>
  </si>
  <si>
    <t>Ejecución del Presupuesto para proyectos de inversión pública en la región,  por sectores 2017</t>
  </si>
  <si>
    <t>Ejecución del Presupuesto para proyectos de inversión pública  2017</t>
  </si>
  <si>
    <t>Ejecución del Presupuesto para proyectos de inversión pública  del GN,  por tipo de intervención 2017</t>
  </si>
  <si>
    <t>SALUD</t>
  </si>
  <si>
    <t>ORDEN PUBLICO Y SEGURIDAD</t>
  </si>
  <si>
    <t>Ejecución del Presupuesto para proyectos de inversión pública del GN,  por sectores 2017</t>
  </si>
  <si>
    <t>Ejecución del Presupuesto para proyectos de inversión pública  del GR,  por tipo de intervención 2017</t>
  </si>
  <si>
    <t>Ejecución del Presupuesto para proyectos de inversión pública  de los GL,  por tipo de intervención 2017</t>
  </si>
  <si>
    <t>Número de proyectos de inversión pública  en la región por nivel de avance, 2017</t>
  </si>
  <si>
    <t>Número de proyectos de inversión pública del GN  por nivel de avance, 2017</t>
  </si>
  <si>
    <t>Número de proyectos de inversión pública del GR  por nivel de avance, 2017</t>
  </si>
  <si>
    <t>Número de proyectos de inversión pública de los GL  por nivel de avance, 2017</t>
  </si>
  <si>
    <t>Presupuesto 2017 (Millones S/)</t>
  </si>
  <si>
    <t>Presupuesto Ejecutado</t>
  </si>
  <si>
    <t>Ejecución del Presupuesto para proyectos de inversión pública en la macro región,  por sectores 2017</t>
  </si>
  <si>
    <t>4. Ejecución del Presupuesto para proyectos de inversión pública en la macro región,  por sectores 2017</t>
  </si>
  <si>
    <t>1.Ejecución del de proyectos de inversión pública en la Macro Región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</si>
  <si>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</si>
  <si>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</si>
  <si>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</si>
  <si>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</si>
  <si>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</si>
  <si>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</si>
  <si>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</si>
  <si>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272</t>
  </si>
  <si>
    <t>Fuente: MEF, consulta amigable al 03 enero del 2018                                                                                                                             Elaboración: CIE-PERUCÁMARAS</t>
  </si>
  <si>
    <t>Fuente: MEF, consulta amigable 03 de enero del 2018                                       Elaboración: CIE-PERUCÁMARAS</t>
  </si>
  <si>
    <t>SUR</t>
  </si>
  <si>
    <t>CULTURA Y DEPORTE</t>
  </si>
  <si>
    <t>JUSTICIA</t>
  </si>
  <si>
    <t>AMBIENTE</t>
  </si>
  <si>
    <t>VIVIENDA Y DESARROLLO URBANO</t>
  </si>
  <si>
    <t>PESCA</t>
  </si>
  <si>
    <t>COMUNICACIONES</t>
  </si>
  <si>
    <t>RELACIONES EXTERIORES</t>
  </si>
  <si>
    <t>INDUSTRIA</t>
  </si>
  <si>
    <t>ENERGIA</t>
  </si>
  <si>
    <t>TURISMO</t>
  </si>
  <si>
    <t>PROTECCION SOCIAL</t>
  </si>
  <si>
    <t>Al 03 de enero del 2018  la macro región sur ha ejecutado  el 74,3% de su presupuesto para ejecución de proyectos de inversión pública 2017. Las regiónes Madre de Dios, Tacna y Moquegua  tienen el mayor nivel de ejecución (86,7%, 79,6 y 79,3% respectivamente) mientras que las regiones Arequipa y Puno tienen el menor nivel de ejecución.</t>
  </si>
  <si>
    <t>Participación del gasto</t>
  </si>
  <si>
    <t>Avance %</t>
  </si>
  <si>
    <t>“Ejecución de presupuesto para proyectos de inversión pública – 2017”</t>
  </si>
  <si>
    <t>Lunes, 8 de enero de 2018</t>
  </si>
  <si>
    <t>Macro Región Sur: Ejecución del presupuesto para proyectos de inversión, 2017</t>
  </si>
  <si>
    <t>Arequipa: Ejecución del presupuesto para proyectos de inversión, 2017</t>
  </si>
  <si>
    <t>Cusco: Ejecución del presupuesto para proyectos de inversión, 2017</t>
  </si>
  <si>
    <t>Madre de Dios: Ejecución del presupuesto para proyectos de inversión, 2017</t>
  </si>
  <si>
    <t>Moquegua: Ejecución del presupuesto para proyectos de inversión, 2017</t>
  </si>
  <si>
    <t>Puno: Ejecución del presupuesto para proyectos de inversión, 2017</t>
  </si>
  <si>
    <t>Tacna: Ejecución del presupuesto para proyectos de inversión,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</si>
</sst>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_ * #,##0.0_ ;_ * \-#,##0.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6"/>
      <name val="Arial"/>
      <family val="2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165" fontId="2" fillId="2" borderId="13" xfId="0" applyNumberFormat="1" applyFont="1" applyFill="1" applyBorder="1" applyAlignment="1">
      <alignment vertical="center"/>
    </xf>
    <xf numFmtId="164" fontId="2" fillId="2" borderId="13" xfId="1" applyNumberFormat="1" applyFont="1" applyFill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2" fillId="2" borderId="0" xfId="0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/>
    <xf numFmtId="0" fontId="16" fillId="2" borderId="5" xfId="0" applyFont="1" applyFill="1" applyBorder="1" applyAlignment="1">
      <alignment vertical="center" wrapText="1"/>
    </xf>
    <xf numFmtId="0" fontId="12" fillId="2" borderId="0" xfId="0" applyFont="1" applyFill="1" applyBorder="1"/>
    <xf numFmtId="0" fontId="12" fillId="2" borderId="5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173" fontId="19" fillId="2" borderId="0" xfId="30" applyNumberFormat="1" applyFont="1" applyFill="1" applyBorder="1"/>
    <xf numFmtId="164" fontId="19" fillId="2" borderId="0" xfId="1" applyNumberFormat="1" applyFont="1" applyFill="1" applyBorder="1"/>
    <xf numFmtId="0" fontId="2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vertical="center"/>
    </xf>
    <xf numFmtId="164" fontId="20" fillId="2" borderId="0" xfId="1" applyNumberFormat="1" applyFont="1" applyFill="1" applyBorder="1" applyAlignment="1">
      <alignment horizontal="right" vertical="center"/>
    </xf>
    <xf numFmtId="164" fontId="20" fillId="2" borderId="0" xfId="1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165" fontId="23" fillId="2" borderId="0" xfId="0" applyNumberFormat="1" applyFont="1" applyFill="1" applyBorder="1" applyAlignment="1">
      <alignment vertical="center"/>
    </xf>
    <xf numFmtId="164" fontId="23" fillId="2" borderId="0" xfId="1" applyNumberFormat="1" applyFont="1" applyFill="1" applyBorder="1" applyAlignment="1">
      <alignment horizontal="right" vertical="center"/>
    </xf>
    <xf numFmtId="164" fontId="23" fillId="2" borderId="0" xfId="1" applyNumberFormat="1" applyFont="1" applyFill="1" applyBorder="1" applyAlignment="1">
      <alignment vertical="center"/>
    </xf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top" wrapText="1"/>
    </xf>
    <xf numFmtId="164" fontId="19" fillId="2" borderId="0" xfId="1" applyNumberFormat="1" applyFont="1" applyFill="1" applyBorder="1" applyAlignment="1">
      <alignment horizontal="right" vertical="center"/>
    </xf>
    <xf numFmtId="172" fontId="13" fillId="2" borderId="0" xfId="0" applyNumberFormat="1" applyFont="1" applyFill="1" applyBorder="1"/>
    <xf numFmtId="164" fontId="13" fillId="2" borderId="0" xfId="1" applyNumberFormat="1" applyFont="1" applyFill="1" applyBorder="1"/>
    <xf numFmtId="0" fontId="12" fillId="6" borderId="1" xfId="0" applyFont="1" applyFill="1" applyBorder="1"/>
    <xf numFmtId="0" fontId="12" fillId="6" borderId="2" xfId="0" applyFont="1" applyFill="1" applyBorder="1"/>
    <xf numFmtId="0" fontId="12" fillId="6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/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3" xfId="0" applyNumberFormat="1" applyFont="1" applyFill="1" applyBorder="1" applyAlignment="1">
      <alignment vertical="center"/>
    </xf>
    <xf numFmtId="165" fontId="2" fillId="3" borderId="13" xfId="0" applyNumberFormat="1" applyFont="1" applyFill="1" applyBorder="1"/>
    <xf numFmtId="164" fontId="2" fillId="3" borderId="13" xfId="1" applyNumberFormat="1" applyFont="1" applyFill="1" applyBorder="1" applyAlignment="1">
      <alignment vertical="center"/>
    </xf>
    <xf numFmtId="172" fontId="8" fillId="2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 applyAlignment="1"/>
    <xf numFmtId="0" fontId="2" fillId="2" borderId="15" xfId="0" applyFont="1" applyFill="1" applyBorder="1" applyAlignment="1">
      <alignment horizontal="right"/>
    </xf>
    <xf numFmtId="165" fontId="2" fillId="2" borderId="13" xfId="0" applyNumberFormat="1" applyFont="1" applyFill="1" applyBorder="1"/>
    <xf numFmtId="172" fontId="2" fillId="2" borderId="16" xfId="0" applyNumberFormat="1" applyFont="1" applyFill="1" applyBorder="1"/>
    <xf numFmtId="172" fontId="2" fillId="2" borderId="13" xfId="0" applyNumberFormat="1" applyFont="1" applyFill="1" applyBorder="1"/>
    <xf numFmtId="172" fontId="2" fillId="3" borderId="13" xfId="0" applyNumberFormat="1" applyFont="1" applyFill="1" applyBorder="1"/>
    <xf numFmtId="0" fontId="2" fillId="5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3" borderId="15" xfId="0" applyFont="1" applyFill="1" applyBorder="1"/>
    <xf numFmtId="164" fontId="2" fillId="3" borderId="13" xfId="1" applyNumberFormat="1" applyFont="1" applyFill="1" applyBorder="1"/>
    <xf numFmtId="164" fontId="2" fillId="2" borderId="13" xfId="1" applyNumberFormat="1" applyFont="1" applyFill="1" applyBorder="1"/>
    <xf numFmtId="165" fontId="2" fillId="2" borderId="16" xfId="0" applyNumberFormat="1" applyFont="1" applyFill="1" applyBorder="1"/>
    <xf numFmtId="172" fontId="2" fillId="5" borderId="13" xfId="0" applyNumberFormat="1" applyFont="1" applyFill="1" applyBorder="1" applyAlignment="1">
      <alignment horizontal="center" vertical="center"/>
    </xf>
    <xf numFmtId="0" fontId="7" fillId="2" borderId="16" xfId="0" applyFont="1" applyFill="1" applyBorder="1"/>
    <xf numFmtId="0" fontId="7" fillId="3" borderId="16" xfId="0" applyFont="1" applyFill="1" applyBorder="1"/>
    <xf numFmtId="0" fontId="7" fillId="2" borderId="0" xfId="0" applyFont="1" applyFill="1" applyBorder="1"/>
    <xf numFmtId="3" fontId="2" fillId="3" borderId="13" xfId="0" applyNumberFormat="1" applyFont="1" applyFill="1" applyBorder="1"/>
    <xf numFmtId="0" fontId="8" fillId="5" borderId="13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3" borderId="13" xfId="0" applyFont="1" applyFill="1" applyBorder="1"/>
    <xf numFmtId="3" fontId="7" fillId="2" borderId="0" xfId="0" applyNumberFormat="1" applyFont="1" applyFill="1" applyBorder="1"/>
    <xf numFmtId="0" fontId="26" fillId="2" borderId="0" xfId="0" applyFont="1" applyFill="1"/>
    <xf numFmtId="0" fontId="27" fillId="2" borderId="0" xfId="0" applyFont="1" applyFill="1"/>
    <xf numFmtId="172" fontId="27" fillId="2" borderId="0" xfId="0" applyNumberFormat="1" applyFont="1" applyFill="1"/>
    <xf numFmtId="164" fontId="27" fillId="2" borderId="0" xfId="1" applyNumberFormat="1" applyFont="1" applyFill="1"/>
    <xf numFmtId="172" fontId="26" fillId="2" borderId="0" xfId="0" applyNumberFormat="1" applyFont="1" applyFill="1"/>
    <xf numFmtId="164" fontId="26" fillId="2" borderId="0" xfId="1" applyNumberFormat="1" applyFont="1" applyFill="1"/>
    <xf numFmtId="165" fontId="26" fillId="2" borderId="0" xfId="0" applyNumberFormat="1" applyFont="1" applyFill="1"/>
    <xf numFmtId="0" fontId="26" fillId="2" borderId="0" xfId="0" applyFont="1" applyFill="1" applyAlignment="1">
      <alignment horizontal="center" vertical="center"/>
    </xf>
    <xf numFmtId="164" fontId="10" fillId="2" borderId="0" xfId="1" applyNumberFormat="1" applyFont="1" applyFill="1" applyBorder="1"/>
    <xf numFmtId="0" fontId="25" fillId="2" borderId="0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/>
    </xf>
    <xf numFmtId="0" fontId="3" fillId="0" borderId="0" xfId="2"/>
    <xf numFmtId="0" fontId="12" fillId="2" borderId="16" xfId="0" applyFont="1" applyFill="1" applyBorder="1"/>
    <xf numFmtId="0" fontId="9" fillId="2" borderId="5" xfId="0" applyFont="1" applyFill="1" applyBorder="1" applyAlignment="1">
      <alignment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5" fontId="2" fillId="3" borderId="13" xfId="30" applyNumberFormat="1" applyFont="1" applyFill="1" applyBorder="1"/>
    <xf numFmtId="172" fontId="2" fillId="2" borderId="0" xfId="0" applyNumberFormat="1" applyFont="1" applyFill="1" applyBorder="1"/>
    <xf numFmtId="164" fontId="2" fillId="2" borderId="0" xfId="1" applyNumberFormat="1" applyFont="1" applyFill="1" applyBorder="1"/>
    <xf numFmtId="0" fontId="7" fillId="2" borderId="5" xfId="0" applyFont="1" applyFill="1" applyBorder="1"/>
    <xf numFmtId="172" fontId="8" fillId="2" borderId="0" xfId="0" applyNumberFormat="1" applyFont="1" applyFill="1"/>
    <xf numFmtId="172" fontId="7" fillId="2" borderId="0" xfId="0" applyNumberFormat="1" applyFont="1" applyFill="1"/>
    <xf numFmtId="164" fontId="7" fillId="2" borderId="0" xfId="1" applyNumberFormat="1" applyFont="1" applyFill="1"/>
    <xf numFmtId="174" fontId="27" fillId="2" borderId="0" xfId="30" applyNumberFormat="1" applyFont="1" applyFill="1"/>
    <xf numFmtId="3" fontId="2" fillId="2" borderId="13" xfId="0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174" fontId="8" fillId="2" borderId="0" xfId="30" applyNumberFormat="1" applyFont="1" applyFill="1"/>
    <xf numFmtId="164" fontId="8" fillId="2" borderId="0" xfId="1" applyNumberFormat="1" applyFont="1" applyFill="1"/>
    <xf numFmtId="165" fontId="7" fillId="2" borderId="0" xfId="0" applyNumberFormat="1" applyFont="1" applyFill="1"/>
    <xf numFmtId="165" fontId="27" fillId="2" borderId="0" xfId="0" applyNumberFormat="1" applyFont="1" applyFill="1"/>
    <xf numFmtId="164" fontId="30" fillId="2" borderId="0" xfId="1" applyNumberFormat="1" applyFont="1" applyFill="1" applyBorder="1"/>
    <xf numFmtId="172" fontId="19" fillId="2" borderId="0" xfId="0" applyNumberFormat="1" applyFont="1" applyFill="1"/>
    <xf numFmtId="0" fontId="28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Sur: Ejecución del Presupuesto</a:t>
            </a:r>
            <a:r>
              <a:rPr lang="es-PE" sz="105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para proyectos de inversión pública 2017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S/.)</a:t>
            </a:r>
          </a:p>
        </c:rich>
      </c:tx>
      <c:layout>
        <c:manualLayout>
          <c:xMode val="edge"/>
          <c:yMode val="edge"/>
          <c:x val="0.1470814323352492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261661139048472E-2"/>
          <c:y val="0.19731404026301411"/>
          <c:w val="0.81788233016041256"/>
          <c:h val="0.60838570959448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Sur!$T$11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Sur!$T$12:$T$17</c:f>
              <c:numCache>
                <c:formatCode>#,##0.0</c:formatCode>
                <c:ptCount val="6"/>
                <c:pt idx="0">
                  <c:v>2116.2573869999997</c:v>
                </c:pt>
                <c:pt idx="1">
                  <c:v>1638.394327</c:v>
                </c:pt>
                <c:pt idx="2">
                  <c:v>1769.591594</c:v>
                </c:pt>
                <c:pt idx="3">
                  <c:v>700.40611000000001</c:v>
                </c:pt>
                <c:pt idx="4">
                  <c:v>537.72372599999994</c:v>
                </c:pt>
                <c:pt idx="5">
                  <c:v>415.389815</c:v>
                </c:pt>
              </c:numCache>
            </c:numRef>
          </c:val>
        </c:ser>
        <c:ser>
          <c:idx val="1"/>
          <c:order val="1"/>
          <c:tx>
            <c:strRef>
              <c:f>Sur!$U$11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4.06768777004116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62763039291792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130588564200588E-3"/>
                  <c:y val="1.81325886909523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130588564200588E-3"/>
                  <c:y val="-4.5649422719144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682183138380496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261177128401176E-3"/>
                  <c:y val="-1.05101045867644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Sur!$U$12:$U$17</c:f>
              <c:numCache>
                <c:formatCode>0.0</c:formatCode>
                <c:ptCount val="6"/>
                <c:pt idx="0">
                  <c:v>659.62208900000041</c:v>
                </c:pt>
                <c:pt idx="1">
                  <c:v>871.83432399999992</c:v>
                </c:pt>
                <c:pt idx="2">
                  <c:v>564.4319559999999</c:v>
                </c:pt>
                <c:pt idx="3">
                  <c:v>178.96338900000001</c:v>
                </c:pt>
                <c:pt idx="4">
                  <c:v>140.53198500000008</c:v>
                </c:pt>
                <c:pt idx="5">
                  <c:v>63.503495999999984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71497600"/>
        <c:axId val="71499136"/>
      </c:barChart>
      <c:lineChart>
        <c:grouping val="standard"/>
        <c:varyColors val="0"/>
        <c:ser>
          <c:idx val="2"/>
          <c:order val="2"/>
          <c:tx>
            <c:strRef>
              <c:f>Sur!$V$11</c:f>
              <c:strCache>
                <c:ptCount val="1"/>
                <c:pt idx="0">
                  <c:v>Avance 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810435720185447E-2"/>
                  <c:y val="-0.145637886136711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9010047235576E-2"/>
                  <c:y val="-0.16330101931960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45951190815517E-2"/>
                  <c:y val="-6.1796815764253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881696131813869E-2"/>
                  <c:y val="4.40404921204766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Sur!$V$12:$V$17</c:f>
              <c:numCache>
                <c:formatCode>0.0%</c:formatCode>
                <c:ptCount val="6"/>
                <c:pt idx="0">
                  <c:v>0.76237365681650349</c:v>
                </c:pt>
                <c:pt idx="1">
                  <c:v>0.65268728661323849</c:v>
                </c:pt>
                <c:pt idx="2">
                  <c:v>0.75817212469857043</c:v>
                </c:pt>
                <c:pt idx="3">
                  <c:v>0.79648669961431084</c:v>
                </c:pt>
                <c:pt idx="4">
                  <c:v>0.79280383088436679</c:v>
                </c:pt>
                <c:pt idx="5">
                  <c:v>0.86739531636515177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89184"/>
        <c:axId val="71787648"/>
      </c:lineChart>
      <c:catAx>
        <c:axId val="71497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499136"/>
        <c:crosses val="autoZero"/>
        <c:auto val="1"/>
        <c:lblAlgn val="ctr"/>
        <c:lblOffset val="100"/>
        <c:noMultiLvlLbl val="0"/>
      </c:catAx>
      <c:valAx>
        <c:axId val="71499136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71497600"/>
        <c:crosses val="autoZero"/>
        <c:crossBetween val="between"/>
      </c:valAx>
      <c:valAx>
        <c:axId val="71787648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71789184"/>
        <c:crosses val="max"/>
        <c:crossBetween val="between"/>
      </c:valAx>
      <c:catAx>
        <c:axId val="7178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71787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08362982686"/>
          <c:y val="0.15966979166666667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</a:rPr>
              <a:t>Macro Región Sur: Ejecución del Presupuesto para proyectos de inversión pública  por Regiones , </a:t>
            </a:r>
            <a:r>
              <a:rPr lang="es-PE" sz="1000" b="1" i="0" u="none" strike="noStrike" baseline="0">
                <a:solidFill>
                  <a:sysClr val="windowText" lastClr="000000"/>
                </a:solidFill>
                <a:effectLst/>
              </a:rPr>
              <a:t>2017</a:t>
            </a:r>
            <a:endParaRPr lang="es-PE" sz="11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698586930903342E-2"/>
          <c:y val="0.30020312500000002"/>
          <c:w val="0.87924401483555248"/>
          <c:h val="0.56250208333333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Sur!$S$27</c:f>
              <c:strCache>
                <c:ptCount val="1"/>
                <c:pt idx="0">
                  <c:v>Presupuesto 2017 (Millones S/)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6.88357638888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446914247618983E-3"/>
                  <c:y val="6.883576388888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05642649822561E-3"/>
                  <c:y val="0.14821076388888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12932986111111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Sur!$R$28:$R$33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Sur!$S$28:$S$33</c:f>
              <c:numCache>
                <c:formatCode>#,##0.0</c:formatCode>
                <c:ptCount val="6"/>
                <c:pt idx="0">
                  <c:v>2775.8794760000001</c:v>
                </c:pt>
                <c:pt idx="1">
                  <c:v>2510.2286509999999</c:v>
                </c:pt>
                <c:pt idx="2">
                  <c:v>2334.0235499999999</c:v>
                </c:pt>
                <c:pt idx="3">
                  <c:v>879.36949900000002</c:v>
                </c:pt>
                <c:pt idx="4">
                  <c:v>678.25571100000002</c:v>
                </c:pt>
                <c:pt idx="5">
                  <c:v>478.89331099999998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25"/>
        <c:axId val="71566848"/>
        <c:axId val="71568384"/>
      </c:barChart>
      <c:lineChart>
        <c:grouping val="standard"/>
        <c:varyColors val="0"/>
        <c:ser>
          <c:idx val="1"/>
          <c:order val="1"/>
          <c:tx>
            <c:strRef>
              <c:f>Sur!$T$27</c:f>
              <c:strCache>
                <c:ptCount val="1"/>
                <c:pt idx="0">
                  <c:v>Avance (% del presupuesto)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8"/>
          </c:marker>
          <c:dLbls>
            <c:dLbl>
              <c:idx val="2"/>
              <c:layout>
                <c:manualLayout>
                  <c:x val="-5.32778837587215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Sur!$R$28:$R$33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Sur!$T$28:$T$33</c:f>
              <c:numCache>
                <c:formatCode>0.0%</c:formatCode>
                <c:ptCount val="6"/>
                <c:pt idx="0">
                  <c:v>0.76237365681650349</c:v>
                </c:pt>
                <c:pt idx="1">
                  <c:v>0.65268728661323849</c:v>
                </c:pt>
                <c:pt idx="2">
                  <c:v>0.75817212469857043</c:v>
                </c:pt>
                <c:pt idx="3">
                  <c:v>0.79648669961431084</c:v>
                </c:pt>
                <c:pt idx="4">
                  <c:v>0.79280383088436679</c:v>
                </c:pt>
                <c:pt idx="5">
                  <c:v>0.86739531636515177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75808"/>
        <c:axId val="71574272"/>
      </c:lineChart>
      <c:catAx>
        <c:axId val="7156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1568384"/>
        <c:crosses val="autoZero"/>
        <c:auto val="1"/>
        <c:lblAlgn val="ctr"/>
        <c:lblOffset val="100"/>
        <c:noMultiLvlLbl val="0"/>
      </c:catAx>
      <c:valAx>
        <c:axId val="71568384"/>
        <c:scaling>
          <c:orientation val="minMax"/>
          <c:min val="0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es-PE"/>
          </a:p>
        </c:txPr>
        <c:crossAx val="71566848"/>
        <c:crosses val="autoZero"/>
        <c:crossBetween val="between"/>
      </c:valAx>
      <c:valAx>
        <c:axId val="71574272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300">
                <a:solidFill>
                  <a:schemeClr val="bg1"/>
                </a:solidFill>
              </a:defRPr>
            </a:pPr>
            <a:endParaRPr lang="es-PE"/>
          </a:p>
        </c:txPr>
        <c:crossAx val="71575808"/>
        <c:crosses val="max"/>
        <c:crossBetween val="between"/>
      </c:valAx>
      <c:catAx>
        <c:axId val="7157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715742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0744952338131323"/>
          <c:y val="0.17501631944444446"/>
          <c:w val="0.58993237864563175"/>
          <c:h val="6.908854166666667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 b="1" i="0" baseline="0">
                <a:solidFill>
                  <a:sysClr val="windowText" lastClr="000000"/>
                </a:solidFill>
                <a:effectLst/>
              </a:rPr>
              <a:t>Sur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: Inversión pública 2017, por niveles de gobierno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(Millones S/ y  Participación %)</a:t>
            </a:r>
            <a:endParaRPr lang="es-PE" sz="1000">
              <a:solidFill>
                <a:sysClr val="windowText" lastClr="000000"/>
              </a:solidFill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09438828804666"/>
          <c:y val="0.179653125"/>
          <c:w val="0.38145055555555551"/>
          <c:h val="0.7152197916666666"/>
        </c:manualLayout>
      </c:layout>
      <c:doughnutChart>
        <c:varyColors val="1"/>
        <c:ser>
          <c:idx val="0"/>
          <c:order val="0"/>
          <c:tx>
            <c:strRef>
              <c:f>Sur!$T$62</c:f>
              <c:strCache>
                <c:ptCount val="1"/>
                <c:pt idx="0">
                  <c:v>Ejecutado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Lbls>
            <c:numFmt formatCode="0.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Sur!$R$63:$R$65</c:f>
              <c:strCache>
                <c:ptCount val="3"/>
                <c:pt idx="0">
                  <c:v>GN</c:v>
                </c:pt>
                <c:pt idx="1">
                  <c:v>GR</c:v>
                </c:pt>
                <c:pt idx="2">
                  <c:v>GL</c:v>
                </c:pt>
              </c:strCache>
            </c:strRef>
          </c:cat>
          <c:val>
            <c:numRef>
              <c:f>Sur!$T$63:$T$65</c:f>
              <c:numCache>
                <c:formatCode>#,##0.0</c:formatCode>
                <c:ptCount val="3"/>
                <c:pt idx="0">
                  <c:v>2331.2033980000001</c:v>
                </c:pt>
                <c:pt idx="1">
                  <c:v>1785.629764</c:v>
                </c:pt>
                <c:pt idx="2">
                  <c:v>3060.9297969999998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33707253440829343"/>
          <c:y val="0.41877569444444446"/>
          <c:w val="6.9966481481481477E-2"/>
          <c:h val="0.2392218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Ejecución del Presupuesto para proyectos de inversión pública por tipo de gasto, 2017 (Millones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06168138832268"/>
          <c:y val="0.22074185586500253"/>
          <c:w val="0.80080086105941295"/>
          <c:h val="0.64258472222222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Sur!$S$47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Sur!$R$48:$R$51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Sur!$S$48:$S$51</c:f>
              <c:numCache>
                <c:formatCode>#,##0.0</c:formatCode>
                <c:ptCount val="4"/>
                <c:pt idx="0">
                  <c:v>5246.2640090000004</c:v>
                </c:pt>
                <c:pt idx="1">
                  <c:v>3684.7936079999981</c:v>
                </c:pt>
                <c:pt idx="2">
                  <c:v>301.71342900000002</c:v>
                </c:pt>
                <c:pt idx="3">
                  <c:v>423.87915200000003</c:v>
                </c:pt>
              </c:numCache>
            </c:numRef>
          </c:val>
        </c:ser>
        <c:ser>
          <c:idx val="1"/>
          <c:order val="1"/>
          <c:tx>
            <c:strRef>
              <c:f>Sur!$T$47</c:f>
              <c:strCache>
                <c:ptCount val="1"/>
                <c:pt idx="0">
                  <c:v>Presupuesto 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Sur!$R$48:$R$51</c:f>
              <c:strCache>
                <c:ptCount val="4"/>
                <c:pt idx="0">
                  <c:v>Productivo</c:v>
                </c:pt>
                <c:pt idx="1">
                  <c:v>Social</c:v>
                </c:pt>
                <c:pt idx="2">
                  <c:v>Orden y justicia</c:v>
                </c:pt>
                <c:pt idx="3">
                  <c:v>Administrativo</c:v>
                </c:pt>
              </c:strCache>
            </c:strRef>
          </c:cat>
          <c:val>
            <c:numRef>
              <c:f>Sur!$T$48:$T$51</c:f>
              <c:numCache>
                <c:formatCode>#,##0.0</c:formatCode>
                <c:ptCount val="4"/>
                <c:pt idx="0">
                  <c:v>4101.9972189999989</c:v>
                </c:pt>
                <c:pt idx="1">
                  <c:v>2531.4068940000002</c:v>
                </c:pt>
                <c:pt idx="2">
                  <c:v>230.5967490000001</c:v>
                </c:pt>
                <c:pt idx="3">
                  <c:v>313.76209700000004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4128"/>
        <c:axId val="72305664"/>
      </c:barChart>
      <c:catAx>
        <c:axId val="7230412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305664"/>
        <c:crosses val="autoZero"/>
        <c:auto val="1"/>
        <c:lblAlgn val="ctr"/>
        <c:lblOffset val="100"/>
        <c:noMultiLvlLbl val="0"/>
      </c:catAx>
      <c:valAx>
        <c:axId val="72305664"/>
        <c:scaling>
          <c:orientation val="minMax"/>
        </c:scaling>
        <c:delete val="0"/>
        <c:axPos val="t"/>
        <c:numFmt formatCode="#,##0.0" sourceLinked="1"/>
        <c:majorTickMark val="in"/>
        <c:minorTickMark val="in"/>
        <c:tickLblPos val="none"/>
        <c:spPr>
          <a:ln>
            <a:noFill/>
          </a:ln>
        </c:spPr>
        <c:crossAx val="7230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604188314400587"/>
          <c:y val="0.66261111111111104"/>
          <c:w val="0.22181574963324036"/>
          <c:h val="0.13202152777777779"/>
        </c:manualLayout>
      </c:layout>
      <c:overlay val="0"/>
      <c:txPr>
        <a:bodyPr/>
        <a:lstStyle/>
        <a:p>
          <a:pPr>
            <a:defRPr sz="9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Sur: Ejecución de la inversión pública 2017, por niveles de gobierno</a:t>
            </a:r>
          </a:p>
          <a:p>
            <a:pPr>
              <a:defRPr sz="1000" b="1"/>
            </a:pPr>
            <a:r>
              <a:rPr lang="en-US" sz="1000" b="0"/>
              <a:t>(Millones</a:t>
            </a:r>
            <a:r>
              <a:rPr lang="en-US" sz="1000" b="0" baseline="0"/>
              <a:t> S/)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46296296296296"/>
          <c:y val="0.238125"/>
          <c:w val="0.76764925925925931"/>
          <c:h val="0.5632097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Sur!$G$51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Sur!$E$52:$E$54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Sur!$G$52:$G$54</c:f>
              <c:numCache>
                <c:formatCode>#,##0.0</c:formatCode>
                <c:ptCount val="3"/>
                <c:pt idx="0">
                  <c:v>2567.9763840000001</c:v>
                </c:pt>
                <c:pt idx="1">
                  <c:v>2506.7524649999996</c:v>
                </c:pt>
                <c:pt idx="2">
                  <c:v>4581.9213490000002</c:v>
                </c:pt>
              </c:numCache>
            </c:numRef>
          </c:val>
        </c:ser>
        <c:ser>
          <c:idx val="1"/>
          <c:order val="1"/>
          <c:tx>
            <c:strRef>
              <c:f>Sur!$H$51</c:f>
              <c:strCache>
                <c:ptCount val="1"/>
                <c:pt idx="0">
                  <c:v>Devengado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Sur!$E$52:$E$54</c:f>
              <c:strCache>
                <c:ptCount val="3"/>
                <c:pt idx="0">
                  <c:v>Gobierno Nacional</c:v>
                </c:pt>
                <c:pt idx="1">
                  <c:v>Gobierno Regional</c:v>
                </c:pt>
                <c:pt idx="2">
                  <c:v>Gobiernos Locales</c:v>
                </c:pt>
              </c:strCache>
            </c:strRef>
          </c:cat>
          <c:val>
            <c:numRef>
              <c:f>Sur!$H$52:$H$54</c:f>
              <c:numCache>
                <c:formatCode>#,##0.0</c:formatCode>
                <c:ptCount val="3"/>
                <c:pt idx="0">
                  <c:v>2331.2033980000001</c:v>
                </c:pt>
                <c:pt idx="1">
                  <c:v>1785.629764</c:v>
                </c:pt>
                <c:pt idx="2">
                  <c:v>3060.9297969999998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54528"/>
        <c:axId val="78056064"/>
      </c:barChart>
      <c:catAx>
        <c:axId val="7805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endParaRPr lang="es-PE"/>
          </a:p>
        </c:txPr>
        <c:crossAx val="78056064"/>
        <c:crosses val="autoZero"/>
        <c:auto val="1"/>
        <c:lblAlgn val="ctr"/>
        <c:lblOffset val="100"/>
        <c:noMultiLvlLbl val="0"/>
      </c:catAx>
      <c:valAx>
        <c:axId val="7805606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805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785296296296296"/>
          <c:y val="0.16890520833333333"/>
          <c:w val="0.35699888888888892"/>
          <c:h val="0.102154861111111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Macro Región Sur: Ejecución de presupuesto para proyectos de inversión pública - 2017</a:t>
            </a:r>
          </a:p>
          <a:p>
            <a:pPr>
              <a:defRPr sz="1050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s-PE" sz="1050" b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(Millones S/)</a:t>
            </a:r>
          </a:p>
        </c:rich>
      </c:tx>
      <c:layout>
        <c:manualLayout>
          <c:xMode val="edge"/>
          <c:yMode val="edge"/>
          <c:x val="0.13320304923081686"/>
          <c:y val="4.3929359976815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261661139048472E-2"/>
          <c:y val="0.19731404026301411"/>
          <c:w val="0.81788233016041256"/>
          <c:h val="0.60838570959448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Sur!$T$11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Sur!$T$12:$T$17</c:f>
              <c:numCache>
                <c:formatCode>#,##0.0</c:formatCode>
                <c:ptCount val="6"/>
                <c:pt idx="0">
                  <c:v>2116.2573869999997</c:v>
                </c:pt>
                <c:pt idx="1">
                  <c:v>1638.394327</c:v>
                </c:pt>
                <c:pt idx="2">
                  <c:v>1769.591594</c:v>
                </c:pt>
                <c:pt idx="3">
                  <c:v>700.40611000000001</c:v>
                </c:pt>
                <c:pt idx="4">
                  <c:v>537.72372599999994</c:v>
                </c:pt>
                <c:pt idx="5">
                  <c:v>415.389815</c:v>
                </c:pt>
              </c:numCache>
            </c:numRef>
          </c:val>
        </c:ser>
        <c:ser>
          <c:idx val="1"/>
          <c:order val="1"/>
          <c:tx>
            <c:strRef>
              <c:f>Sur!$U$11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4.067687770041163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62763039291792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130588564200588E-3"/>
                  <c:y val="1.81325886909523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130588564200588E-3"/>
                  <c:y val="-4.5649422719144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682183138380496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261177128401176E-3"/>
                  <c:y val="-1.05101045867644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/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Sur!$U$12:$U$17</c:f>
              <c:numCache>
                <c:formatCode>0.0</c:formatCode>
                <c:ptCount val="6"/>
                <c:pt idx="0">
                  <c:v>659.62208900000041</c:v>
                </c:pt>
                <c:pt idx="1">
                  <c:v>871.83432399999992</c:v>
                </c:pt>
                <c:pt idx="2">
                  <c:v>564.4319559999999</c:v>
                </c:pt>
                <c:pt idx="3">
                  <c:v>178.96338900000001</c:v>
                </c:pt>
                <c:pt idx="4">
                  <c:v>140.53198500000008</c:v>
                </c:pt>
                <c:pt idx="5">
                  <c:v>63.503495999999984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72184960"/>
        <c:axId val="72186496"/>
      </c:barChart>
      <c:lineChart>
        <c:grouping val="standard"/>
        <c:varyColors val="0"/>
        <c:ser>
          <c:idx val="2"/>
          <c:order val="2"/>
          <c:tx>
            <c:strRef>
              <c:f>Sur!$V$11</c:f>
              <c:strCache>
                <c:ptCount val="1"/>
                <c:pt idx="0">
                  <c:v>Avance %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0810435720185447E-2"/>
                  <c:y val="-0.145637886136711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159010047235576E-2"/>
                  <c:y val="-0.163301019319605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45951190815517E-2"/>
                  <c:y val="-6.1796815764253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881696131813869E-2"/>
                  <c:y val="4.40404921204766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6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Sur!$R$12:$R$17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Moquegua</c:v>
                </c:pt>
                <c:pt idx="5">
                  <c:v>Madre de Dios</c:v>
                </c:pt>
              </c:strCache>
            </c:strRef>
          </c:cat>
          <c:val>
            <c:numRef>
              <c:f>Sur!$V$12:$V$17</c:f>
              <c:numCache>
                <c:formatCode>0.0%</c:formatCode>
                <c:ptCount val="6"/>
                <c:pt idx="0">
                  <c:v>0.76237365681650349</c:v>
                </c:pt>
                <c:pt idx="1">
                  <c:v>0.65268728661323849</c:v>
                </c:pt>
                <c:pt idx="2">
                  <c:v>0.75817212469857043</c:v>
                </c:pt>
                <c:pt idx="3">
                  <c:v>0.79648669961431084</c:v>
                </c:pt>
                <c:pt idx="4">
                  <c:v>0.79280383088436679</c:v>
                </c:pt>
                <c:pt idx="5">
                  <c:v>0.86739531636515177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66016"/>
        <c:axId val="79364480"/>
      </c:lineChart>
      <c:catAx>
        <c:axId val="72184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186496"/>
        <c:crosses val="autoZero"/>
        <c:auto val="1"/>
        <c:lblAlgn val="ctr"/>
        <c:lblOffset val="100"/>
        <c:noMultiLvlLbl val="0"/>
      </c:catAx>
      <c:valAx>
        <c:axId val="72186496"/>
        <c:scaling>
          <c:orientation val="minMax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solidFill>
                  <a:schemeClr val="bg1"/>
                </a:solidFill>
              </a:defRPr>
            </a:pPr>
            <a:endParaRPr lang="es-PE"/>
          </a:p>
        </c:txPr>
        <c:crossAx val="72184960"/>
        <c:crosses val="autoZero"/>
        <c:crossBetween val="between"/>
      </c:valAx>
      <c:valAx>
        <c:axId val="79364480"/>
        <c:scaling>
          <c:orientation val="minMax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500">
                <a:solidFill>
                  <a:schemeClr val="bg1"/>
                </a:solidFill>
              </a:defRPr>
            </a:pPr>
            <a:endParaRPr lang="es-PE"/>
          </a:p>
        </c:txPr>
        <c:crossAx val="79366016"/>
        <c:crosses val="max"/>
        <c:crossBetween val="between"/>
      </c:valAx>
      <c:catAx>
        <c:axId val="7936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793644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28218516673602806"/>
          <c:y val="0.16849595628886213"/>
          <c:w val="0.44527469811447462"/>
          <c:h val="5.7335069444444442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156565</xdr:colOff>
      <xdr:row>19</xdr:row>
      <xdr:rowOff>20302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3 de enero del 2018		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33617</xdr:colOff>
      <xdr:row>23</xdr:row>
      <xdr:rowOff>100853</xdr:rowOff>
    </xdr:from>
    <xdr:to>
      <xdr:col>14</xdr:col>
      <xdr:colOff>705970</xdr:colOff>
      <xdr:row>25</xdr:row>
      <xdr:rowOff>168088</xdr:rowOff>
    </xdr:to>
    <xdr:sp macro="" textlink="">
      <xdr:nvSpPr>
        <xdr:cNvPr id="11" name="10 Flecha derecha"/>
        <xdr:cNvSpPr/>
      </xdr:nvSpPr>
      <xdr:spPr>
        <a:xfrm>
          <a:off x="11015382" y="4280647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41</xdr:row>
      <xdr:rowOff>155121</xdr:rowOff>
    </xdr:from>
    <xdr:to>
      <xdr:col>14</xdr:col>
      <xdr:colOff>736306</xdr:colOff>
      <xdr:row>45</xdr:row>
      <xdr:rowOff>31856</xdr:rowOff>
    </xdr:to>
    <xdr:sp macro="" textlink="">
      <xdr:nvSpPr>
        <xdr:cNvPr id="13" name="12 Flecha derecha"/>
        <xdr:cNvSpPr/>
      </xdr:nvSpPr>
      <xdr:spPr>
        <a:xfrm>
          <a:off x="10998653" y="7575096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14</xdr:col>
      <xdr:colOff>63953</xdr:colOff>
      <xdr:row>60</xdr:row>
      <xdr:rowOff>155121</xdr:rowOff>
    </xdr:from>
    <xdr:to>
      <xdr:col>14</xdr:col>
      <xdr:colOff>736306</xdr:colOff>
      <xdr:row>64</xdr:row>
      <xdr:rowOff>31856</xdr:rowOff>
    </xdr:to>
    <xdr:sp macro="" textlink="">
      <xdr:nvSpPr>
        <xdr:cNvPr id="22" name="21 Flecha derecha"/>
        <xdr:cNvSpPr/>
      </xdr:nvSpPr>
      <xdr:spPr>
        <a:xfrm>
          <a:off x="10998653" y="7575096"/>
          <a:ext cx="672353" cy="6387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605435</xdr:colOff>
      <xdr:row>7</xdr:row>
      <xdr:rowOff>157542</xdr:rowOff>
    </xdr:from>
    <xdr:to>
      <xdr:col>22</xdr:col>
      <xdr:colOff>742950</xdr:colOff>
      <xdr:row>22</xdr:row>
      <xdr:rowOff>187369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708741</xdr:colOff>
      <xdr:row>23</xdr:row>
      <xdr:rowOff>172637</xdr:rowOff>
    </xdr:from>
    <xdr:to>
      <xdr:col>22</xdr:col>
      <xdr:colOff>771525</xdr:colOff>
      <xdr:row>39</xdr:row>
      <xdr:rowOff>4637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766721</xdr:colOff>
      <xdr:row>57</xdr:row>
      <xdr:rowOff>160004</xdr:rowOff>
    </xdr:from>
    <xdr:to>
      <xdr:col>22</xdr:col>
      <xdr:colOff>813671</xdr:colOff>
      <xdr:row>72</xdr:row>
      <xdr:rowOff>182504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719128</xdr:colOff>
      <xdr:row>41</xdr:row>
      <xdr:rowOff>83613</xdr:rowOff>
    </xdr:from>
    <xdr:to>
      <xdr:col>22</xdr:col>
      <xdr:colOff>803414</xdr:colOff>
      <xdr:row>56</xdr:row>
      <xdr:rowOff>65079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750428</xdr:colOff>
      <xdr:row>74</xdr:row>
      <xdr:rowOff>176212</xdr:rowOff>
    </xdr:from>
    <xdr:to>
      <xdr:col>22</xdr:col>
      <xdr:colOff>802821</xdr:colOff>
      <xdr:row>91</xdr:row>
      <xdr:rowOff>8212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0.91061</cdr:y>
    </cdr:from>
    <cdr:to>
      <cdr:x>1</cdr:x>
      <cdr:y>0.99664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2550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03 de enero del 2017		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400000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03 de enero del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0.71906</cdr:x>
      <cdr:y>0.29618</cdr:y>
    </cdr:from>
    <cdr:to>
      <cdr:x>0.94318</cdr:x>
      <cdr:y>0.73472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879018" y="852985"/>
          <a:ext cx="1209029" cy="126299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1000">
              <a:latin typeface="Arial Narrow" panose="020B0606020202030204" pitchFamily="34" charset="0"/>
            </a:rPr>
            <a:t>Ejecución</a:t>
          </a:r>
          <a:r>
            <a:rPr lang="es-PE" sz="1000" baseline="0">
              <a:latin typeface="Arial Narrow" panose="020B0606020202030204" pitchFamily="34" charset="0"/>
            </a:rPr>
            <a:t> a la fecha: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S/ 7,177.8 millones</a:t>
          </a: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endParaRPr lang="es-PE" sz="1000" baseline="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Avance: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GN:  90,8%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GR:  71,2%</a:t>
          </a:r>
        </a:p>
        <a:p xmlns:a="http://schemas.openxmlformats.org/drawingml/2006/main">
          <a:pPr algn="l"/>
          <a:r>
            <a:rPr lang="es-PE" sz="1000" baseline="0">
              <a:latin typeface="Arial Narrow" panose="020B0606020202030204" pitchFamily="34" charset="0"/>
            </a:rPr>
            <a:t>GL:   66,8%</a:t>
          </a:r>
          <a:endParaRPr lang="es-PE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0.91397</cdr:y>
    </cdr:from>
    <cdr:to>
      <cdr:x>0.99771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03 de enero del 2018	       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0.90789</cdr:y>
    </cdr:from>
    <cdr:to>
      <cdr:x>1</cdr:x>
      <cdr:y>0.99463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3242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03 de enero de 2018		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0.91397</cdr:y>
    </cdr:from>
    <cdr:to>
      <cdr:x>0.99671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2234"/>
          <a:ext cx="5382207" cy="24776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MEF, al 03 de enero del 2018                 	                                                                      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3" t="s">
        <v>80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19.5" customHeight="1" x14ac:dyDescent="0.25">
      <c r="B4" s="114" t="s">
        <v>98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2:18" ht="15" customHeight="1" x14ac:dyDescent="0.25">
      <c r="B5" s="115" t="s">
        <v>99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0" sqref="L2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6" t="s">
        <v>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2:15" x14ac:dyDescent="0.2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 x14ac:dyDescent="0.25"/>
    <row r="11" spans="2:15" x14ac:dyDescent="0.25">
      <c r="G11" s="6"/>
    </row>
    <row r="12" spans="2:15" x14ac:dyDescent="0.25">
      <c r="F12" s="6" t="s">
        <v>73</v>
      </c>
      <c r="G12" s="6"/>
      <c r="J12" s="2">
        <v>2</v>
      </c>
    </row>
    <row r="13" spans="2:15" x14ac:dyDescent="0.25">
      <c r="G13" s="6" t="s">
        <v>74</v>
      </c>
      <c r="J13" s="2">
        <v>3</v>
      </c>
    </row>
    <row r="14" spans="2:15" x14ac:dyDescent="0.25">
      <c r="G14" s="6" t="s">
        <v>75</v>
      </c>
      <c r="J14" s="2">
        <v>4</v>
      </c>
    </row>
    <row r="15" spans="2:15" x14ac:dyDescent="0.25">
      <c r="G15" s="6" t="s">
        <v>76</v>
      </c>
      <c r="J15" s="2">
        <v>5</v>
      </c>
    </row>
    <row r="16" spans="2:15" x14ac:dyDescent="0.25">
      <c r="G16" s="6" t="s">
        <v>77</v>
      </c>
      <c r="J16" s="2">
        <v>6</v>
      </c>
    </row>
    <row r="17" spans="7:10" x14ac:dyDescent="0.25">
      <c r="G17" s="93" t="s">
        <v>78</v>
      </c>
      <c r="J17" s="2">
        <v>7</v>
      </c>
    </row>
    <row r="18" spans="7:10" x14ac:dyDescent="0.25">
      <c r="G18" s="6" t="s">
        <v>79</v>
      </c>
      <c r="J18" s="2">
        <v>8</v>
      </c>
    </row>
    <row r="19" spans="7:10" x14ac:dyDescent="0.25">
      <c r="G19" s="6"/>
      <c r="J19" s="2"/>
    </row>
    <row r="20" spans="7:10" x14ac:dyDescent="0.25">
      <c r="G20" s="93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97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37" t="s">
        <v>100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23" x14ac:dyDescent="0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23" x14ac:dyDescent="0.25">
      <c r="B3" s="47" t="str">
        <f>+C7</f>
        <v>1.Ejecución del de proyectos de inversión pública en la Macro Región</v>
      </c>
      <c r="C3" s="5"/>
      <c r="D3" s="5"/>
      <c r="E3" s="5"/>
      <c r="F3" s="5"/>
      <c r="G3" s="47"/>
      <c r="H3" s="5"/>
      <c r="I3" s="47" t="str">
        <f>+C62</f>
        <v>3. Ejecución de la Inversión Pública por tipo de Intervenciones  en la Macro Región</v>
      </c>
      <c r="J3" s="5"/>
      <c r="K3" s="5"/>
      <c r="L3" s="47"/>
      <c r="M3" s="5"/>
      <c r="N3" s="5"/>
      <c r="O3" s="5"/>
    </row>
    <row r="4" spans="1:23" x14ac:dyDescent="0.25">
      <c r="B4" s="47" t="str">
        <f>+C43</f>
        <v>2. Ejecución de la Inversión Pública por Niveles de Gobierno en la Macro Región</v>
      </c>
      <c r="C4" s="5"/>
      <c r="D4" s="5"/>
      <c r="E4" s="5"/>
      <c r="F4" s="5"/>
      <c r="G4" s="47"/>
      <c r="H4" s="5"/>
      <c r="I4" s="5"/>
      <c r="J4" s="5"/>
      <c r="K4" s="5"/>
      <c r="L4" s="47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1:23" x14ac:dyDescent="0.25">
      <c r="B7" s="59"/>
      <c r="C7" s="131" t="s">
        <v>72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0"/>
      <c r="U7" s="12"/>
      <c r="V7" s="12"/>
      <c r="W7" s="12"/>
    </row>
    <row r="8" spans="1:23" s="3" customFormat="1" ht="15" customHeight="1" x14ac:dyDescent="0.25">
      <c r="A8" s="1"/>
      <c r="B8" s="16"/>
      <c r="C8" s="118" t="s">
        <v>95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8"/>
      <c r="P8" s="1"/>
      <c r="U8" s="12"/>
      <c r="V8" s="12"/>
      <c r="W8" s="12"/>
    </row>
    <row r="9" spans="1:23" s="3" customFormat="1" x14ac:dyDescent="0.25">
      <c r="A9" s="1"/>
      <c r="B9" s="16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  <c r="P9" s="1"/>
      <c r="U9" s="12"/>
      <c r="V9" s="12"/>
      <c r="W9" s="12"/>
    </row>
    <row r="10" spans="1:23" s="3" customFormat="1" x14ac:dyDescent="0.25">
      <c r="A10" s="1"/>
      <c r="B10" s="1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1"/>
      <c r="Q10" s="81"/>
      <c r="R10" s="81"/>
      <c r="S10" s="81"/>
      <c r="T10" s="81"/>
      <c r="U10" s="81"/>
      <c r="V10" s="81"/>
      <c r="W10" s="12"/>
    </row>
    <row r="11" spans="1:23" s="3" customFormat="1" x14ac:dyDescent="0.25">
      <c r="A11" s="1"/>
      <c r="B11" s="16"/>
      <c r="C11" s="19"/>
      <c r="D11" s="19"/>
      <c r="E11" s="119" t="s">
        <v>57</v>
      </c>
      <c r="F11" s="120"/>
      <c r="G11" s="120"/>
      <c r="H11" s="120"/>
      <c r="I11" s="120"/>
      <c r="J11" s="120"/>
      <c r="K11" s="120"/>
      <c r="L11" s="120"/>
      <c r="M11" s="19"/>
      <c r="N11" s="19"/>
      <c r="O11" s="20"/>
      <c r="P11" s="1"/>
      <c r="Q11" s="81"/>
      <c r="R11" s="81" t="s">
        <v>41</v>
      </c>
      <c r="S11" s="82" t="s">
        <v>20</v>
      </c>
      <c r="T11" s="83" t="s">
        <v>39</v>
      </c>
      <c r="U11" s="82" t="s">
        <v>40</v>
      </c>
      <c r="V11" s="82" t="s">
        <v>97</v>
      </c>
      <c r="W11" s="112"/>
    </row>
    <row r="12" spans="1:23" s="3" customFormat="1" x14ac:dyDescent="0.25">
      <c r="A12" s="1"/>
      <c r="B12" s="16"/>
      <c r="C12" s="19"/>
      <c r="D12" s="19"/>
      <c r="E12" s="121" t="s">
        <v>12</v>
      </c>
      <c r="F12" s="121"/>
      <c r="G12" s="121"/>
      <c r="H12" s="121"/>
      <c r="I12" s="121"/>
      <c r="J12" s="121"/>
      <c r="K12" s="121"/>
      <c r="L12" s="121"/>
      <c r="M12" s="19"/>
      <c r="N12" s="19"/>
      <c r="O12" s="20"/>
      <c r="P12" s="1"/>
      <c r="Q12" s="81"/>
      <c r="R12" s="81" t="s">
        <v>75</v>
      </c>
      <c r="S12" s="104">
        <v>2775.8794760000001</v>
      </c>
      <c r="T12" s="110">
        <v>2116.2573869999997</v>
      </c>
      <c r="U12" s="83">
        <f t="shared" ref="U12:U17" si="0">+S12-T12</f>
        <v>659.62208900000041</v>
      </c>
      <c r="V12" s="84">
        <f t="shared" ref="V12:V17" si="1">+T12/S12</f>
        <v>0.76237365681650349</v>
      </c>
      <c r="W12" s="112"/>
    </row>
    <row r="13" spans="1:23" s="3" customFormat="1" x14ac:dyDescent="0.25">
      <c r="A13" s="1"/>
      <c r="B13" s="16"/>
      <c r="C13" s="19"/>
      <c r="D13" s="19"/>
      <c r="E13" s="122" t="s">
        <v>4</v>
      </c>
      <c r="F13" s="123"/>
      <c r="G13" s="126">
        <v>2017</v>
      </c>
      <c r="H13" s="126"/>
      <c r="I13" s="126"/>
      <c r="J13" s="126">
        <v>2016</v>
      </c>
      <c r="K13" s="126"/>
      <c r="L13" s="126"/>
      <c r="M13" s="19"/>
      <c r="N13" s="19"/>
      <c r="O13" s="20"/>
      <c r="P13" s="1"/>
      <c r="Q13" s="81"/>
      <c r="R13" s="81" t="s">
        <v>74</v>
      </c>
      <c r="S13" s="104">
        <v>2510.2286509999999</v>
      </c>
      <c r="T13" s="110">
        <v>1638.394327</v>
      </c>
      <c r="U13" s="83">
        <f t="shared" si="0"/>
        <v>871.83432399999992</v>
      </c>
      <c r="V13" s="84">
        <f t="shared" si="1"/>
        <v>0.65268728661323849</v>
      </c>
      <c r="W13" s="112"/>
    </row>
    <row r="14" spans="1:23" s="3" customFormat="1" x14ac:dyDescent="0.25">
      <c r="A14" s="1"/>
      <c r="B14" s="16"/>
      <c r="C14" s="19"/>
      <c r="D14" s="19"/>
      <c r="E14" s="124"/>
      <c r="F14" s="125"/>
      <c r="G14" s="10" t="s">
        <v>6</v>
      </c>
      <c r="H14" s="10" t="s">
        <v>7</v>
      </c>
      <c r="I14" s="10" t="s">
        <v>8</v>
      </c>
      <c r="J14" s="10" t="s">
        <v>6</v>
      </c>
      <c r="K14" s="10" t="s">
        <v>7</v>
      </c>
      <c r="L14" s="10" t="s">
        <v>8</v>
      </c>
      <c r="M14" s="21"/>
      <c r="N14" s="75" t="s">
        <v>96</v>
      </c>
      <c r="O14" s="20"/>
      <c r="P14" s="1"/>
      <c r="Q14" s="81"/>
      <c r="R14" s="81" t="s">
        <v>78</v>
      </c>
      <c r="S14" s="104">
        <v>2334.0235499999999</v>
      </c>
      <c r="T14" s="110">
        <v>1769.591594</v>
      </c>
      <c r="U14" s="83">
        <f t="shared" si="0"/>
        <v>564.4319559999999</v>
      </c>
      <c r="V14" s="84">
        <f t="shared" si="1"/>
        <v>0.75817212469857043</v>
      </c>
      <c r="W14" s="83"/>
    </row>
    <row r="15" spans="1:23" s="3" customFormat="1" ht="14.25" customHeight="1" x14ac:dyDescent="0.25">
      <c r="A15" s="1"/>
      <c r="B15" s="16"/>
      <c r="C15" s="19"/>
      <c r="D15" s="19"/>
      <c r="E15" s="48" t="s">
        <v>74</v>
      </c>
      <c r="F15" s="49"/>
      <c r="G15" s="7">
        <f>+Arequipa!G19</f>
        <v>2510.2286509999999</v>
      </c>
      <c r="H15" s="7">
        <f>+Arequipa!H19</f>
        <v>1638.394327</v>
      </c>
      <c r="I15" s="8">
        <f>+H15/G15</f>
        <v>0.65268728661323849</v>
      </c>
      <c r="J15" s="7">
        <f>+Arequipa!J19</f>
        <v>2009.2212000000002</v>
      </c>
      <c r="K15" s="7">
        <f>+Arequipa!K19</f>
        <v>1235.016531</v>
      </c>
      <c r="L15" s="8">
        <f t="shared" ref="L15:L21" si="2">+K15/J15</f>
        <v>0.61467424841027951</v>
      </c>
      <c r="M15" s="55">
        <f>+(I15-L15)*100</f>
        <v>3.8013038202958982</v>
      </c>
      <c r="N15" s="111">
        <f>+H15/$H$21</f>
        <v>0.22825974281383343</v>
      </c>
      <c r="O15" s="20"/>
      <c r="P15" s="1"/>
      <c r="Q15" s="81"/>
      <c r="R15" s="81" t="s">
        <v>79</v>
      </c>
      <c r="S15" s="104">
        <v>879.36949900000002</v>
      </c>
      <c r="T15" s="110">
        <v>700.40611000000001</v>
      </c>
      <c r="U15" s="83">
        <f t="shared" si="0"/>
        <v>178.96338900000001</v>
      </c>
      <c r="V15" s="84">
        <f t="shared" si="1"/>
        <v>0.79648669961431084</v>
      </c>
      <c r="W15" s="83"/>
    </row>
    <row r="16" spans="1:23" s="3" customFormat="1" x14ac:dyDescent="0.25">
      <c r="A16" s="1"/>
      <c r="B16" s="16"/>
      <c r="C16" s="19"/>
      <c r="D16" s="19"/>
      <c r="E16" s="48" t="s">
        <v>75</v>
      </c>
      <c r="F16" s="49"/>
      <c r="G16" s="7">
        <f>+Cusco!G19</f>
        <v>2775.8794760000001</v>
      </c>
      <c r="H16" s="7">
        <f>+Cusco!H19</f>
        <v>2116.2573869999997</v>
      </c>
      <c r="I16" s="8">
        <f t="shared" ref="I16:I20" si="3">+H16/G16</f>
        <v>0.76237365681650349</v>
      </c>
      <c r="J16" s="7">
        <f>+Cusco!J19</f>
        <v>3155.80915</v>
      </c>
      <c r="K16" s="7">
        <f>+Cusco!K19</f>
        <v>2395.5326719999998</v>
      </c>
      <c r="L16" s="8">
        <f t="shared" si="2"/>
        <v>0.75908667417356335</v>
      </c>
      <c r="M16" s="55">
        <f>+(I16-L16)*100</f>
        <v>0.32869826429401394</v>
      </c>
      <c r="N16" s="111">
        <f t="shared" ref="N16:N21" si="4">+H16/$H$21</f>
        <v>0.29483522917770399</v>
      </c>
      <c r="O16" s="20"/>
      <c r="P16" s="1"/>
      <c r="Q16" s="81"/>
      <c r="R16" s="81" t="s">
        <v>77</v>
      </c>
      <c r="S16" s="104">
        <v>678.25571100000002</v>
      </c>
      <c r="T16" s="110">
        <v>537.72372599999994</v>
      </c>
      <c r="U16" s="83">
        <f t="shared" si="0"/>
        <v>140.53198500000008</v>
      </c>
      <c r="V16" s="84">
        <f t="shared" si="1"/>
        <v>0.79280383088436679</v>
      </c>
      <c r="W16" s="83"/>
    </row>
    <row r="17" spans="1:23" s="3" customFormat="1" x14ac:dyDescent="0.25">
      <c r="A17" s="1"/>
      <c r="B17" s="16"/>
      <c r="C17" s="19"/>
      <c r="D17" s="19"/>
      <c r="E17" s="48" t="s">
        <v>76</v>
      </c>
      <c r="F17" s="49"/>
      <c r="G17" s="7">
        <f>+'Madre de Dios'!G19</f>
        <v>478.89331099999998</v>
      </c>
      <c r="H17" s="7">
        <f>+'Madre de Dios'!H19</f>
        <v>415.389815</v>
      </c>
      <c r="I17" s="8">
        <f t="shared" si="3"/>
        <v>0.86739531636515177</v>
      </c>
      <c r="J17" s="7">
        <f>+'Madre de Dios'!J19</f>
        <v>477.882946</v>
      </c>
      <c r="K17" s="7">
        <f>+'Madre de Dios'!K19</f>
        <v>386.75949700000001</v>
      </c>
      <c r="L17" s="8">
        <f t="shared" si="2"/>
        <v>0.80931847482165642</v>
      </c>
      <c r="M17" s="55">
        <f t="shared" ref="M17:M21" si="5">+(I17-L17)*100</f>
        <v>5.807684154349535</v>
      </c>
      <c r="N17" s="111">
        <f t="shared" si="4"/>
        <v>5.7871765530951969E-2</v>
      </c>
      <c r="O17" s="20"/>
      <c r="P17" s="1"/>
      <c r="Q17" s="81"/>
      <c r="R17" s="81" t="s">
        <v>76</v>
      </c>
      <c r="S17" s="104">
        <v>478.89331099999998</v>
      </c>
      <c r="T17" s="110">
        <v>415.389815</v>
      </c>
      <c r="U17" s="83">
        <f t="shared" si="0"/>
        <v>63.503495999999984</v>
      </c>
      <c r="V17" s="84">
        <f t="shared" si="1"/>
        <v>0.86739531636515177</v>
      </c>
      <c r="W17" s="83"/>
    </row>
    <row r="18" spans="1:23" s="3" customFormat="1" x14ac:dyDescent="0.25">
      <c r="A18" s="1"/>
      <c r="B18" s="16"/>
      <c r="C18" s="19"/>
      <c r="D18" s="19"/>
      <c r="E18" s="48" t="s">
        <v>77</v>
      </c>
      <c r="F18" s="49"/>
      <c r="G18" s="7">
        <f>+Moquegua!G19</f>
        <v>678.25571100000002</v>
      </c>
      <c r="H18" s="7">
        <f>+Moquegua!H19</f>
        <v>537.72372599999994</v>
      </c>
      <c r="I18" s="8">
        <f t="shared" si="3"/>
        <v>0.79280383088436679</v>
      </c>
      <c r="J18" s="7">
        <f>+Moquegua!J19</f>
        <v>660.24147100000005</v>
      </c>
      <c r="K18" s="7">
        <f>+Moquegua!K19</f>
        <v>455.51494500000001</v>
      </c>
      <c r="L18" s="8">
        <f t="shared" si="2"/>
        <v>0.68992174076868917</v>
      </c>
      <c r="M18" s="55">
        <f t="shared" si="5"/>
        <v>10.288209011567762</v>
      </c>
      <c r="N18" s="111">
        <f t="shared" si="4"/>
        <v>7.4915224850907472E-2</v>
      </c>
      <c r="O18" s="20"/>
      <c r="P18" s="1"/>
      <c r="Q18" s="81"/>
      <c r="R18" s="81"/>
      <c r="S18" s="104"/>
      <c r="T18" s="83"/>
      <c r="U18" s="83"/>
      <c r="V18" s="84"/>
      <c r="W18" s="85"/>
    </row>
    <row r="19" spans="1:23" s="3" customFormat="1" x14ac:dyDescent="0.25">
      <c r="A19" s="1"/>
      <c r="B19" s="16"/>
      <c r="C19" s="19"/>
      <c r="D19" s="19"/>
      <c r="E19" s="48" t="s">
        <v>78</v>
      </c>
      <c r="F19" s="49"/>
      <c r="G19" s="7">
        <f>+Puno!G19</f>
        <v>2334.0235499999999</v>
      </c>
      <c r="H19" s="7">
        <f>+Puno!H19</f>
        <v>1769.591594</v>
      </c>
      <c r="I19" s="8">
        <f t="shared" si="3"/>
        <v>0.75817212469857043</v>
      </c>
      <c r="J19" s="7">
        <f>+Puno!J19</f>
        <v>2195.0363809999999</v>
      </c>
      <c r="K19" s="7">
        <f>+Puno!K19</f>
        <v>1594.7080559999999</v>
      </c>
      <c r="L19" s="8">
        <f t="shared" si="2"/>
        <v>0.7265064350657795</v>
      </c>
      <c r="M19" s="55">
        <f t="shared" si="5"/>
        <v>3.1665689632790928</v>
      </c>
      <c r="N19" s="111">
        <f t="shared" si="4"/>
        <v>0.24653803756240761</v>
      </c>
      <c r="O19" s="20"/>
      <c r="P19" s="1"/>
      <c r="S19" s="107"/>
      <c r="T19" s="101"/>
      <c r="U19" s="101"/>
      <c r="V19" s="108"/>
      <c r="W19" s="102"/>
    </row>
    <row r="20" spans="1:23" s="3" customFormat="1" x14ac:dyDescent="0.25">
      <c r="A20" s="1"/>
      <c r="B20" s="16"/>
      <c r="C20" s="19"/>
      <c r="D20" s="19"/>
      <c r="E20" s="48" t="s">
        <v>79</v>
      </c>
      <c r="F20" s="49"/>
      <c r="G20" s="7">
        <f>+Tacna!G19</f>
        <v>879.36949900000002</v>
      </c>
      <c r="H20" s="7">
        <f>+Tacna!H19</f>
        <v>700.40611000000001</v>
      </c>
      <c r="I20" s="8">
        <f t="shared" si="3"/>
        <v>0.79648669961431084</v>
      </c>
      <c r="J20" s="7">
        <f>+Tacna!J19</f>
        <v>791.82608900000002</v>
      </c>
      <c r="K20" s="7">
        <f>+Tacna!K19</f>
        <v>598.01045700000009</v>
      </c>
      <c r="L20" s="8">
        <f t="shared" si="2"/>
        <v>0.75522954510785267</v>
      </c>
      <c r="M20" s="55">
        <f t="shared" si="5"/>
        <v>4.1257154506458171</v>
      </c>
      <c r="N20" s="111">
        <f t="shared" si="4"/>
        <v>9.7580000064195496E-2</v>
      </c>
      <c r="O20" s="20"/>
      <c r="P20" s="1"/>
      <c r="T20" s="102"/>
      <c r="W20" s="102"/>
    </row>
    <row r="21" spans="1:23" s="3" customFormat="1" x14ac:dyDescent="0.25">
      <c r="A21" s="1"/>
      <c r="B21" s="16"/>
      <c r="C21" s="19"/>
      <c r="D21" s="19"/>
      <c r="E21" s="50" t="s">
        <v>83</v>
      </c>
      <c r="F21" s="51"/>
      <c r="G21" s="52">
        <f>SUM(G15:G20)</f>
        <v>9656.6501979999994</v>
      </c>
      <c r="H21" s="53">
        <f>SUM(H15:H20)</f>
        <v>7177.7629589999997</v>
      </c>
      <c r="I21" s="54">
        <f>+H21/G21</f>
        <v>0.74329739731968281</v>
      </c>
      <c r="J21" s="52">
        <f>SUM(J15:J20)</f>
        <v>9290.017237</v>
      </c>
      <c r="K21" s="52">
        <f>SUM(K15:K20)</f>
        <v>6665.5421580000002</v>
      </c>
      <c r="L21" s="54">
        <f t="shared" si="2"/>
        <v>0.7174951335345946</v>
      </c>
      <c r="M21" s="55">
        <f t="shared" si="5"/>
        <v>2.5802263785088209</v>
      </c>
      <c r="N21" s="111">
        <f t="shared" si="4"/>
        <v>1</v>
      </c>
      <c r="O21" s="20"/>
      <c r="P21" s="1"/>
    </row>
    <row r="22" spans="1:23" s="3" customFormat="1" x14ac:dyDescent="0.25">
      <c r="A22" s="1"/>
      <c r="B22" s="16"/>
      <c r="C22" s="19"/>
      <c r="D22" s="19"/>
      <c r="E22" s="117" t="s">
        <v>81</v>
      </c>
      <c r="F22" s="117"/>
      <c r="G22" s="117"/>
      <c r="H22" s="117"/>
      <c r="I22" s="117"/>
      <c r="J22" s="117"/>
      <c r="K22" s="117"/>
      <c r="L22" s="117"/>
      <c r="M22" s="23"/>
      <c r="N22" s="24"/>
      <c r="O22" s="20"/>
      <c r="P22" s="1"/>
    </row>
    <row r="23" spans="1:23" s="3" customFormat="1" x14ac:dyDescent="0.25">
      <c r="A23" s="1"/>
      <c r="B23" s="16"/>
      <c r="C23" s="19"/>
      <c r="D23" s="19"/>
      <c r="E23" s="19"/>
      <c r="F23" s="25"/>
      <c r="G23" s="25"/>
      <c r="H23" s="25"/>
      <c r="I23" s="25"/>
      <c r="J23" s="25"/>
      <c r="K23" s="25"/>
      <c r="L23" s="19"/>
      <c r="M23" s="22"/>
      <c r="N23" s="19"/>
      <c r="O23" s="20"/>
      <c r="P23" s="1"/>
    </row>
    <row r="24" spans="1:23" s="3" customFormat="1" ht="15" customHeight="1" x14ac:dyDescent="0.25">
      <c r="A24" s="1"/>
      <c r="B24" s="16"/>
      <c r="C24" s="127" t="str">
        <f>+CONCATENATE("Al 03 de enero de los " &amp; FIXED(J34,0)  &amp; "  proyectos presupuestados para el 2017 en esta macro región, " &amp; FIXED(J30,0) &amp; " no cuentan con ningún avance en ejecución del gasto, mientras que " &amp; FIXED(J31,0) &amp; " (" &amp; FIXED(K31*100,1) &amp; "% de proyectos) no superan el 50,0% de ejecución, " &amp; FIXED(J32,0) &amp; " proyectos (" &amp; FIXED(K32*100,1) &amp; "% del total) tienen un nivel de ejecución mayor al 50,0% pero no culminan al 100% y " &amp; FIXED(J33,0) &amp; " proyectos por S/ " &amp; FIXED(I33,1) &amp; " millones se han ejecutado al 100,0%.")</f>
        <v>Al 03 de enero de los 10,049  proyectos presupuestados para el 2017 en esta macro región, 1,567 no cuentan con ningún avance en ejecución del gasto, mientras que 1,038 (10.3% de proyectos) no superan el 50,0% de ejecución, 3,547 proyectos (35.3% del total) tienen un nivel de ejecución mayor al 50,0% pero no culminan al 100% y 3,897 proyectos por S/ 3,194.2 millones se han ejecutado al 100,0%.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20"/>
      <c r="P24" s="1"/>
    </row>
    <row r="25" spans="1:23" s="3" customFormat="1" x14ac:dyDescent="0.25">
      <c r="A25" s="1"/>
      <c r="B25" s="1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20"/>
      <c r="P25" s="1"/>
    </row>
    <row r="26" spans="1:23" s="3" customFormat="1" ht="15" customHeight="1" x14ac:dyDescent="0.25">
      <c r="A26" s="1"/>
      <c r="B26" s="1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/>
      <c r="P26" s="1"/>
      <c r="R26" s="81"/>
      <c r="S26" s="81"/>
      <c r="T26" s="81"/>
      <c r="U26" s="81"/>
      <c r="V26" s="81"/>
    </row>
    <row r="27" spans="1:23" s="3" customFormat="1" x14ac:dyDescent="0.25">
      <c r="A27" s="1"/>
      <c r="B27" s="16"/>
      <c r="C27" s="26"/>
      <c r="D27" s="26"/>
      <c r="E27" s="128" t="s">
        <v>35</v>
      </c>
      <c r="F27" s="128"/>
      <c r="G27" s="128"/>
      <c r="H27" s="128"/>
      <c r="I27" s="128"/>
      <c r="J27" s="128"/>
      <c r="K27" s="128"/>
      <c r="L27" s="128"/>
      <c r="M27" s="26"/>
      <c r="N27" s="26"/>
      <c r="O27" s="20"/>
      <c r="P27" s="1"/>
      <c r="R27" s="81"/>
      <c r="S27" s="81" t="s">
        <v>68</v>
      </c>
      <c r="T27" s="81" t="s">
        <v>42</v>
      </c>
      <c r="U27" s="81"/>
      <c r="V27" s="81"/>
    </row>
    <row r="28" spans="1:23" s="3" customFormat="1" x14ac:dyDescent="0.25">
      <c r="A28" s="1"/>
      <c r="B28" s="16"/>
      <c r="C28" s="19"/>
      <c r="D28" s="19"/>
      <c r="E28" s="5"/>
      <c r="F28" s="129" t="s">
        <v>33</v>
      </c>
      <c r="G28" s="129"/>
      <c r="H28" s="129"/>
      <c r="I28" s="129"/>
      <c r="J28" s="129"/>
      <c r="K28" s="129"/>
      <c r="L28" s="5"/>
      <c r="M28" s="19"/>
      <c r="N28" s="19"/>
      <c r="O28" s="20"/>
      <c r="P28" s="1"/>
      <c r="R28" s="81" t="s">
        <v>75</v>
      </c>
      <c r="S28" s="87">
        <v>2775.8794760000001</v>
      </c>
      <c r="T28" s="86">
        <v>0.76237365681650349</v>
      </c>
      <c r="U28" s="81"/>
      <c r="V28" s="81"/>
    </row>
    <row r="29" spans="1:23" s="3" customFormat="1" x14ac:dyDescent="0.25">
      <c r="A29" s="1"/>
      <c r="B29" s="16"/>
      <c r="C29" s="19"/>
      <c r="D29" s="19"/>
      <c r="E29" s="19"/>
      <c r="F29" s="77" t="s">
        <v>25</v>
      </c>
      <c r="G29" s="66" t="s">
        <v>18</v>
      </c>
      <c r="H29" s="66" t="s">
        <v>20</v>
      </c>
      <c r="I29" s="66" t="s">
        <v>7</v>
      </c>
      <c r="J29" s="66" t="s">
        <v>24</v>
      </c>
      <c r="K29" s="66" t="s">
        <v>3</v>
      </c>
      <c r="L29" s="19"/>
      <c r="M29" s="75" t="s">
        <v>36</v>
      </c>
      <c r="N29" s="19"/>
      <c r="O29" s="20"/>
      <c r="P29" s="1"/>
      <c r="R29" s="81" t="s">
        <v>74</v>
      </c>
      <c r="S29" s="87">
        <v>2510.2286509999999</v>
      </c>
      <c r="T29" s="86">
        <v>0.65268728661323849</v>
      </c>
      <c r="U29" s="81"/>
      <c r="V29" s="81"/>
    </row>
    <row r="30" spans="1:23" s="3" customFormat="1" x14ac:dyDescent="0.25">
      <c r="A30" s="1"/>
      <c r="B30" s="16"/>
      <c r="C30" s="19"/>
      <c r="D30" s="19"/>
      <c r="E30" s="19"/>
      <c r="F30" s="78" t="s">
        <v>26</v>
      </c>
      <c r="G30" s="70">
        <f>+I30/H30</f>
        <v>0</v>
      </c>
      <c r="H30" s="62">
        <v>277.47789500000005</v>
      </c>
      <c r="I30" s="62">
        <v>0</v>
      </c>
      <c r="J30" s="105">
        <v>1567</v>
      </c>
      <c r="K30" s="70">
        <f>+J30/J$34</f>
        <v>0.15593591402129564</v>
      </c>
      <c r="L30" s="19"/>
      <c r="M30" s="80">
        <f>SUM(J31:J33)</f>
        <v>8482</v>
      </c>
      <c r="N30" s="19"/>
      <c r="O30" s="20"/>
      <c r="P30" s="1"/>
      <c r="R30" s="81" t="s">
        <v>78</v>
      </c>
      <c r="S30" s="87">
        <v>2334.0235499999999</v>
      </c>
      <c r="T30" s="86">
        <v>0.75817212469857043</v>
      </c>
      <c r="U30" s="81"/>
      <c r="V30" s="81"/>
    </row>
    <row r="31" spans="1:23" s="3" customFormat="1" x14ac:dyDescent="0.25">
      <c r="A31" s="1"/>
      <c r="B31" s="16"/>
      <c r="C31" s="19"/>
      <c r="D31" s="19"/>
      <c r="E31" s="19"/>
      <c r="F31" s="78" t="s">
        <v>27</v>
      </c>
      <c r="G31" s="70">
        <f t="shared" ref="G31:G34" si="6">+I31/H31</f>
        <v>0.1920371834577991</v>
      </c>
      <c r="H31" s="62">
        <v>1701.6876790000013</v>
      </c>
      <c r="I31" s="62">
        <v>326.7873089999996</v>
      </c>
      <c r="J31" s="105">
        <v>1038</v>
      </c>
      <c r="K31" s="70">
        <f t="shared" ref="K31:K33" si="7">+J31/J$34</f>
        <v>0.10329386008558065</v>
      </c>
      <c r="L31" s="19"/>
      <c r="M31" s="19"/>
      <c r="N31" s="19"/>
      <c r="O31" s="20"/>
      <c r="P31" s="1"/>
      <c r="R31" s="81" t="s">
        <v>79</v>
      </c>
      <c r="S31" s="87">
        <v>879.36949900000002</v>
      </c>
      <c r="T31" s="86">
        <v>0.79648669961431084</v>
      </c>
      <c r="U31" s="81"/>
      <c r="V31" s="81"/>
    </row>
    <row r="32" spans="1:23" s="3" customFormat="1" x14ac:dyDescent="0.25">
      <c r="A32" s="1"/>
      <c r="B32" s="16"/>
      <c r="C32" s="19"/>
      <c r="D32" s="19"/>
      <c r="E32" s="19"/>
      <c r="F32" s="78" t="s">
        <v>28</v>
      </c>
      <c r="G32" s="70">
        <f t="shared" si="6"/>
        <v>0.81764560365236294</v>
      </c>
      <c r="H32" s="62">
        <v>4472.2654750000047</v>
      </c>
      <c r="I32" s="62">
        <v>3656.7282040000005</v>
      </c>
      <c r="J32" s="105">
        <v>3547</v>
      </c>
      <c r="K32" s="70">
        <f t="shared" si="7"/>
        <v>0.35297044482038015</v>
      </c>
      <c r="L32" s="19"/>
      <c r="M32" s="19"/>
      <c r="N32" s="19"/>
      <c r="O32" s="20"/>
      <c r="P32" s="1"/>
      <c r="R32" s="81" t="s">
        <v>77</v>
      </c>
      <c r="S32" s="87">
        <v>678.25571100000002</v>
      </c>
      <c r="T32" s="86">
        <v>0.79280383088436679</v>
      </c>
      <c r="U32" s="81"/>
      <c r="V32" s="81"/>
    </row>
    <row r="33" spans="2:22" x14ac:dyDescent="0.25">
      <c r="B33" s="16"/>
      <c r="C33" s="19"/>
      <c r="D33" s="19"/>
      <c r="E33" s="19"/>
      <c r="F33" s="78" t="s">
        <v>29</v>
      </c>
      <c r="G33" s="70">
        <f t="shared" si="6"/>
        <v>0.9965769841343225</v>
      </c>
      <c r="H33" s="62">
        <v>3205.2191490000041</v>
      </c>
      <c r="I33" s="62">
        <v>3194.2476330000036</v>
      </c>
      <c r="J33" s="105">
        <v>3897</v>
      </c>
      <c r="K33" s="70">
        <f t="shared" si="7"/>
        <v>0.38779978107274354</v>
      </c>
      <c r="L33" s="19"/>
      <c r="M33" s="19"/>
      <c r="N33" s="19"/>
      <c r="O33" s="20"/>
      <c r="R33" s="81" t="s">
        <v>76</v>
      </c>
      <c r="S33" s="87">
        <v>478.89331099999998</v>
      </c>
      <c r="T33" s="86">
        <v>0.86739531636515177</v>
      </c>
      <c r="U33" s="81"/>
      <c r="V33" s="81"/>
    </row>
    <row r="34" spans="2:22" x14ac:dyDescent="0.25">
      <c r="B34" s="16"/>
      <c r="C34" s="19"/>
      <c r="D34" s="19"/>
      <c r="E34" s="19"/>
      <c r="F34" s="79" t="s">
        <v>0</v>
      </c>
      <c r="G34" s="69">
        <f t="shared" si="6"/>
        <v>0.74329741668457572</v>
      </c>
      <c r="H34" s="53">
        <f t="shared" ref="H34:J34" si="8">SUM(H30:H33)</f>
        <v>9656.6501980000103</v>
      </c>
      <c r="I34" s="53">
        <f t="shared" si="8"/>
        <v>7177.7631460000039</v>
      </c>
      <c r="J34" s="76">
        <f t="shared" si="8"/>
        <v>10049</v>
      </c>
      <c r="K34" s="69">
        <f>SUM(K30:K33)</f>
        <v>1</v>
      </c>
      <c r="L34" s="19"/>
      <c r="M34" s="19"/>
      <c r="N34" s="19"/>
      <c r="O34" s="20"/>
      <c r="S34" s="109"/>
      <c r="T34" s="103"/>
    </row>
    <row r="35" spans="2:22" x14ac:dyDescent="0.25">
      <c r="B35" s="16"/>
      <c r="C35" s="19"/>
      <c r="D35" s="19"/>
      <c r="E35" s="11"/>
      <c r="F35" s="117" t="s">
        <v>82</v>
      </c>
      <c r="G35" s="117"/>
      <c r="H35" s="117"/>
      <c r="I35" s="117"/>
      <c r="J35" s="117"/>
      <c r="K35" s="117"/>
      <c r="L35" s="11"/>
      <c r="M35" s="19"/>
      <c r="N35" s="19"/>
      <c r="O35" s="20"/>
      <c r="S35" s="109"/>
      <c r="T35" s="103"/>
    </row>
    <row r="36" spans="2:22" x14ac:dyDescent="0.25">
      <c r="B36" s="16"/>
      <c r="C36" s="19"/>
      <c r="D36" s="19"/>
      <c r="E36" s="19"/>
      <c r="F36" s="27"/>
      <c r="G36" s="28"/>
      <c r="H36" s="28"/>
      <c r="I36" s="29"/>
      <c r="J36" s="30"/>
      <c r="K36" s="31"/>
      <c r="L36" s="19"/>
      <c r="M36" s="19"/>
      <c r="N36" s="19"/>
      <c r="O36" s="20"/>
    </row>
    <row r="37" spans="2:22" x14ac:dyDescent="0.25">
      <c r="B37" s="16"/>
      <c r="C37" s="19"/>
      <c r="D37" s="19"/>
      <c r="E37" s="19"/>
      <c r="F37" s="32"/>
      <c r="G37" s="33"/>
      <c r="H37" s="33"/>
      <c r="I37" s="34"/>
      <c r="J37" s="35"/>
      <c r="K37" s="31"/>
      <c r="L37" s="19"/>
      <c r="M37" s="19"/>
      <c r="N37" s="19"/>
      <c r="O37" s="20"/>
    </row>
    <row r="38" spans="2:22" x14ac:dyDescent="0.25">
      <c r="B38" s="16"/>
      <c r="C38" s="19"/>
      <c r="D38" s="19"/>
      <c r="E38" s="19"/>
      <c r="F38" s="25"/>
      <c r="G38" s="25"/>
      <c r="H38" s="25"/>
      <c r="I38" s="25"/>
      <c r="J38" s="25"/>
      <c r="K38" s="31"/>
      <c r="L38" s="19"/>
      <c r="M38" s="19"/>
      <c r="N38" s="19"/>
      <c r="O38" s="20"/>
    </row>
    <row r="39" spans="2:22" x14ac:dyDescent="0.25">
      <c r="B39" s="16"/>
      <c r="C39" s="19"/>
      <c r="D39" s="19"/>
      <c r="E39" s="19"/>
      <c r="F39" s="31"/>
      <c r="G39" s="31"/>
      <c r="H39" s="31"/>
      <c r="I39" s="31"/>
      <c r="J39" s="31"/>
      <c r="K39" s="31"/>
      <c r="L39" s="19"/>
      <c r="M39" s="19"/>
      <c r="N39" s="19"/>
      <c r="O39" s="20"/>
    </row>
    <row r="40" spans="2:22" x14ac:dyDescent="0.2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2" spans="2:22" x14ac:dyDescent="0.2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</row>
    <row r="43" spans="2:22" x14ac:dyDescent="0.25">
      <c r="B43" s="16"/>
      <c r="C43" s="131" t="s">
        <v>37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7"/>
    </row>
    <row r="44" spans="2:22" x14ac:dyDescent="0.25">
      <c r="B44" s="16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17"/>
    </row>
    <row r="45" spans="2:22" ht="15" customHeight="1" x14ac:dyDescent="0.25">
      <c r="B45" s="16"/>
      <c r="C45" s="118" t="str">
        <f>+CONCATENATE("A la fecha en la macro región se vienen ejecutando S/ ",+FIXED(H55,1)," millones, lo que equivale a un avance en la ejecución del presupuesto del ",FIXED(I55*100,1),"%. Por niveles de gobierno, el Gobierno Nacional viene ejecutando el ", FIXED(I52*100,1), "% de su presupuesto para esta región, seguido del Gobierno Regional (",FIXED(I53*100,1),"%) y de los gobiernos locales que en conjunto tienen una ejecución del ", FIXED(I54*100,1),"%")</f>
        <v>A la fecha en la macro región se vienen ejecutando S/ 7,177.8 millones, lo que equivale a un avance en la ejecución del presupuesto del 74.3%. Por niveles de gobierno, el Gobierno Nacional viene ejecutando el 90.8% de su presupuesto para esta región, seguido del Gobierno Regional (71.2%) y de los gobiernos locales que en conjunto tienen una ejecución del 66.8%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8"/>
    </row>
    <row r="46" spans="2:22" x14ac:dyDescent="0.25">
      <c r="B46" s="16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8"/>
      <c r="R46" s="81"/>
      <c r="S46" s="81"/>
      <c r="T46" s="81"/>
      <c r="U46" s="81"/>
    </row>
    <row r="47" spans="2:22" x14ac:dyDescent="0.25">
      <c r="B47" s="16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20"/>
      <c r="R47" s="88" t="s">
        <v>43</v>
      </c>
      <c r="S47" s="88" t="s">
        <v>6</v>
      </c>
      <c r="T47" s="88" t="s">
        <v>69</v>
      </c>
      <c r="U47" s="81"/>
    </row>
    <row r="48" spans="2:22" x14ac:dyDescent="0.25">
      <c r="B48" s="16"/>
      <c r="C48" s="19"/>
      <c r="D48" s="19"/>
      <c r="E48" s="119" t="s">
        <v>48</v>
      </c>
      <c r="F48" s="120"/>
      <c r="G48" s="120"/>
      <c r="H48" s="120"/>
      <c r="I48" s="120"/>
      <c r="J48" s="120"/>
      <c r="K48" s="120"/>
      <c r="L48" s="120"/>
      <c r="M48" s="19"/>
      <c r="N48" s="19"/>
      <c r="O48" s="20"/>
      <c r="R48" s="81" t="s">
        <v>13</v>
      </c>
      <c r="S48" s="87">
        <v>5246.2640090000004</v>
      </c>
      <c r="T48" s="87">
        <v>4101.9972189999989</v>
      </c>
      <c r="U48" s="89"/>
    </row>
    <row r="49" spans="2:21" x14ac:dyDescent="0.25">
      <c r="B49" s="16"/>
      <c r="C49" s="19"/>
      <c r="D49" s="19"/>
      <c r="E49" s="121" t="s">
        <v>12</v>
      </c>
      <c r="F49" s="121"/>
      <c r="G49" s="121"/>
      <c r="H49" s="121"/>
      <c r="I49" s="121"/>
      <c r="J49" s="121"/>
      <c r="K49" s="121"/>
      <c r="L49" s="121"/>
      <c r="M49" s="19"/>
      <c r="N49" s="19"/>
      <c r="O49" s="20"/>
      <c r="R49" s="81" t="s">
        <v>14</v>
      </c>
      <c r="S49" s="87">
        <v>3684.7936079999981</v>
      </c>
      <c r="T49" s="87">
        <v>2531.4068940000002</v>
      </c>
      <c r="U49" s="89"/>
    </row>
    <row r="50" spans="2:21" x14ac:dyDescent="0.25">
      <c r="B50" s="16"/>
      <c r="C50" s="19"/>
      <c r="D50" s="19"/>
      <c r="E50" s="122" t="s">
        <v>11</v>
      </c>
      <c r="F50" s="123"/>
      <c r="G50" s="126">
        <v>2017</v>
      </c>
      <c r="H50" s="126"/>
      <c r="I50" s="126"/>
      <c r="J50" s="126">
        <v>2016</v>
      </c>
      <c r="K50" s="126"/>
      <c r="L50" s="126"/>
      <c r="M50" s="19"/>
      <c r="N50" s="19"/>
      <c r="O50" s="20"/>
      <c r="R50" s="81" t="s">
        <v>23</v>
      </c>
      <c r="S50" s="87">
        <v>301.71342900000002</v>
      </c>
      <c r="T50" s="87">
        <v>230.5967490000001</v>
      </c>
      <c r="U50" s="89"/>
    </row>
    <row r="51" spans="2:21" x14ac:dyDescent="0.25">
      <c r="B51" s="16"/>
      <c r="C51" s="19"/>
      <c r="D51" s="19"/>
      <c r="E51" s="124"/>
      <c r="F51" s="125"/>
      <c r="G51" s="9" t="s">
        <v>6</v>
      </c>
      <c r="H51" s="9" t="s">
        <v>7</v>
      </c>
      <c r="I51" s="9" t="s">
        <v>8</v>
      </c>
      <c r="J51" s="9" t="s">
        <v>6</v>
      </c>
      <c r="K51" s="9" t="s">
        <v>7</v>
      </c>
      <c r="L51" s="9" t="s">
        <v>8</v>
      </c>
      <c r="M51" s="19"/>
      <c r="N51" s="19"/>
      <c r="O51" s="20"/>
      <c r="R51" s="81" t="s">
        <v>15</v>
      </c>
      <c r="S51" s="87">
        <v>423.87915200000003</v>
      </c>
      <c r="T51" s="87">
        <v>313.76209700000004</v>
      </c>
      <c r="U51" s="89"/>
    </row>
    <row r="52" spans="2:21" x14ac:dyDescent="0.25">
      <c r="B52" s="16"/>
      <c r="C52" s="19"/>
      <c r="D52" s="19"/>
      <c r="E52" s="48" t="s">
        <v>9</v>
      </c>
      <c r="F52" s="49"/>
      <c r="G52" s="7">
        <f>+Arequipa!G16+Cusco!G16+'Madre de Dios'!G16+Moquegua!G16+Puno!G16+Tacna!G16</f>
        <v>2567.9763840000001</v>
      </c>
      <c r="H52" s="7">
        <f>+Arequipa!H16+Cusco!H16+'Madre de Dios'!H16+Moquegua!H16+Puno!H16+Tacna!H16</f>
        <v>2331.2033980000001</v>
      </c>
      <c r="I52" s="8">
        <f>+H52/G52</f>
        <v>0.90779783354892407</v>
      </c>
      <c r="J52" s="7">
        <f>+Arequipa!J16+Cusco!J16+'Madre de Dios'!J16+Moquegua!J16+Puno!J16+Tacna!J16</f>
        <v>2818.7333289999997</v>
      </c>
      <c r="K52" s="7">
        <f>+Arequipa!K16+Cusco!K16+'Madre de Dios'!K16+Moquegua!K16+Puno!K16+Tacna!K16</f>
        <v>2196.5246539999998</v>
      </c>
      <c r="L52" s="8">
        <f t="shared" ref="L52:L55" si="9">+K52/J52</f>
        <v>0.77925947495688053</v>
      </c>
      <c r="M52" s="19"/>
      <c r="N52" s="19"/>
      <c r="O52" s="20"/>
      <c r="R52" s="81"/>
      <c r="S52" s="81"/>
      <c r="T52" s="81"/>
      <c r="U52" s="81"/>
    </row>
    <row r="53" spans="2:21" x14ac:dyDescent="0.25">
      <c r="B53" s="16"/>
      <c r="C53" s="19"/>
      <c r="D53" s="19"/>
      <c r="E53" s="48" t="s">
        <v>10</v>
      </c>
      <c r="F53" s="49"/>
      <c r="G53" s="7">
        <f>+Arequipa!G17+Cusco!G17+'Madre de Dios'!G17+Moquegua!G17+Puno!G17+Tacna!G17</f>
        <v>2506.7524649999996</v>
      </c>
      <c r="H53" s="7">
        <f>+Arequipa!H17+Cusco!H17+'Madre de Dios'!H17+Moquegua!H17+Puno!H17+Tacna!H17</f>
        <v>1785.629764</v>
      </c>
      <c r="I53" s="8">
        <f t="shared" ref="I53:I55" si="10">+H53/G53</f>
        <v>0.71232791786643379</v>
      </c>
      <c r="J53" s="7">
        <f>+Arequipa!J17+Cusco!J17+'Madre de Dios'!J17+Moquegua!J17+Puno!J17+Tacna!J17</f>
        <v>1945.8717200000001</v>
      </c>
      <c r="K53" s="7">
        <f>+Arequipa!K17+Cusco!K17+'Madre de Dios'!K17+Moquegua!K17+Puno!K17+Tacna!K17</f>
        <v>1291.6404030000001</v>
      </c>
      <c r="L53" s="8">
        <f t="shared" si="9"/>
        <v>0.66378497088184207</v>
      </c>
      <c r="M53" s="19"/>
      <c r="N53" s="19"/>
      <c r="O53" s="20"/>
    </row>
    <row r="54" spans="2:21" x14ac:dyDescent="0.25">
      <c r="B54" s="16"/>
      <c r="C54" s="19"/>
      <c r="D54" s="19"/>
      <c r="E54" s="48" t="s">
        <v>5</v>
      </c>
      <c r="F54" s="49"/>
      <c r="G54" s="7">
        <f>+Arequipa!G18+Cusco!G18+'Madre de Dios'!G18+Moquegua!G18+Puno!G18+Tacna!G18</f>
        <v>4581.9213490000002</v>
      </c>
      <c r="H54" s="7">
        <f>+Arequipa!H18+Cusco!H18+'Madre de Dios'!H18+Moquegua!H18+Puno!H18+Tacna!H18</f>
        <v>3060.9297969999998</v>
      </c>
      <c r="I54" s="8">
        <f t="shared" si="10"/>
        <v>0.66804503260800074</v>
      </c>
      <c r="J54" s="7">
        <f>+Arequipa!J18+Cusco!J18+'Madre de Dios'!J18+Moquegua!J18+Puno!J18+Tacna!J18</f>
        <v>4525.4121880000002</v>
      </c>
      <c r="K54" s="7">
        <f>+Arequipa!K18+Cusco!K18+'Madre de Dios'!K18+Moquegua!K18+Puno!K18+Tacna!K18</f>
        <v>3177.3771009999996</v>
      </c>
      <c r="L54" s="8">
        <f t="shared" si="9"/>
        <v>0.70211882785515656</v>
      </c>
      <c r="M54" s="19"/>
      <c r="N54" s="19"/>
      <c r="O54" s="20"/>
    </row>
    <row r="55" spans="2:21" x14ac:dyDescent="0.25">
      <c r="B55" s="16"/>
      <c r="C55" s="19"/>
      <c r="D55" s="19"/>
      <c r="E55" s="50" t="s">
        <v>0</v>
      </c>
      <c r="F55" s="51"/>
      <c r="G55" s="52">
        <f t="shared" ref="G55:H55" si="11">SUM(G52:G54)</f>
        <v>9656.6501979999994</v>
      </c>
      <c r="H55" s="53">
        <f t="shared" si="11"/>
        <v>7177.7629589999997</v>
      </c>
      <c r="I55" s="54">
        <f t="shared" si="10"/>
        <v>0.74329739731968281</v>
      </c>
      <c r="J55" s="52">
        <f t="shared" ref="J55:K55" si="12">SUM(J52:J54)</f>
        <v>9290.017237</v>
      </c>
      <c r="K55" s="52">
        <f t="shared" si="12"/>
        <v>6665.5421580000002</v>
      </c>
      <c r="L55" s="54">
        <f t="shared" si="9"/>
        <v>0.7174951335345946</v>
      </c>
      <c r="M55" s="19"/>
      <c r="N55" s="19"/>
      <c r="O55" s="20"/>
    </row>
    <row r="56" spans="2:21" x14ac:dyDescent="0.25">
      <c r="B56" s="16"/>
      <c r="C56" s="19"/>
      <c r="D56" s="19"/>
      <c r="E56" s="117" t="s">
        <v>81</v>
      </c>
      <c r="F56" s="117"/>
      <c r="G56" s="117"/>
      <c r="H56" s="117"/>
      <c r="I56" s="117"/>
      <c r="J56" s="117"/>
      <c r="K56" s="117"/>
      <c r="L56" s="117"/>
      <c r="M56" s="19"/>
      <c r="N56" s="19"/>
      <c r="O56" s="20"/>
    </row>
    <row r="57" spans="2:21" x14ac:dyDescent="0.25"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2:2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8"/>
    </row>
    <row r="61" spans="2:21" x14ac:dyDescent="0.2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5"/>
    </row>
    <row r="62" spans="2:21" x14ac:dyDescent="0.25">
      <c r="B62" s="16"/>
      <c r="C62" s="131" t="s">
        <v>38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7"/>
      <c r="Q62" s="81"/>
      <c r="R62" s="88" t="s">
        <v>43</v>
      </c>
      <c r="S62" s="88" t="s">
        <v>20</v>
      </c>
      <c r="T62" s="88" t="s">
        <v>39</v>
      </c>
      <c r="U62" s="81" t="s">
        <v>44</v>
      </c>
    </row>
    <row r="63" spans="2:21" x14ac:dyDescent="0.25">
      <c r="B63" s="16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17"/>
      <c r="Q63" s="81"/>
      <c r="R63" s="81" t="s">
        <v>45</v>
      </c>
      <c r="S63" s="87">
        <v>2567.9763840000001</v>
      </c>
      <c r="T63" s="87">
        <v>2331.2033980000001</v>
      </c>
      <c r="U63" s="87">
        <f>+S63-T63</f>
        <v>236.77298599999995</v>
      </c>
    </row>
    <row r="64" spans="2:21" ht="15" customHeight="1" x14ac:dyDescent="0.25">
      <c r="B64" s="16"/>
      <c r="C64" s="118" t="str">
        <f>+CONCATENATE("El avance del presupuesto para proyectos productivos se encuentra al " &amp; FIXED(K70*100,1) &amp; "%, mientras que para los proyectos del tipo social se registra un avance del " &amp; FIXED(K71*100,1) &amp;"% al culminar el año 2017. Cabe resaltar que estos dos tipos de proyectos absorben el " &amp; FIXED(SUM(I70:I71)*100,1) &amp; "% del presupuesto total en esta región.")</f>
        <v>El avance del presupuesto para proyectos productivos se encuentra al 78.2%, mientras que para los proyectos del tipo social se registra un avance del 68.7% al culminar el año 2017. Cabe resaltar que estos dos tipos de proyectos absorben el 92.5% del presupuesto total en esta región.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8"/>
      <c r="Q64" s="81"/>
      <c r="R64" s="81" t="s">
        <v>46</v>
      </c>
      <c r="S64" s="87">
        <v>2506.7524649999996</v>
      </c>
      <c r="T64" s="87">
        <v>1785.629764</v>
      </c>
      <c r="U64" s="87">
        <f t="shared" ref="U64:U65" si="13">+S64-T64</f>
        <v>721.12270099999955</v>
      </c>
    </row>
    <row r="65" spans="2:21" x14ac:dyDescent="0.25">
      <c r="B65" s="16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8"/>
      <c r="Q65" s="81"/>
      <c r="R65" s="81" t="s">
        <v>47</v>
      </c>
      <c r="S65" s="87">
        <v>4581.9213490000002</v>
      </c>
      <c r="T65" s="87">
        <v>3060.9297969999998</v>
      </c>
      <c r="U65" s="87">
        <f t="shared" si="13"/>
        <v>1520.9915520000004</v>
      </c>
    </row>
    <row r="66" spans="2:21" x14ac:dyDescent="0.25">
      <c r="B66" s="16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T66" s="102"/>
      <c r="U66" s="103"/>
    </row>
    <row r="67" spans="2:21" x14ac:dyDescent="0.25">
      <c r="B67" s="16"/>
      <c r="C67" s="19"/>
      <c r="D67" s="19"/>
      <c r="E67" s="132" t="s">
        <v>49</v>
      </c>
      <c r="F67" s="132"/>
      <c r="G67" s="132"/>
      <c r="H67" s="132"/>
      <c r="I67" s="132"/>
      <c r="J67" s="132"/>
      <c r="K67" s="132"/>
      <c r="L67" s="132"/>
      <c r="M67" s="19"/>
      <c r="N67" s="19"/>
      <c r="O67" s="20"/>
      <c r="T67" s="102"/>
      <c r="U67" s="103"/>
    </row>
    <row r="68" spans="2:21" x14ac:dyDescent="0.25">
      <c r="B68" s="16"/>
      <c r="C68" s="19"/>
      <c r="D68" s="19"/>
      <c r="E68" s="11"/>
      <c r="F68" s="129" t="s">
        <v>1</v>
      </c>
      <c r="G68" s="129"/>
      <c r="H68" s="129"/>
      <c r="I68" s="129"/>
      <c r="J68" s="129"/>
      <c r="K68" s="129"/>
      <c r="L68" s="11"/>
      <c r="M68" s="19"/>
      <c r="N68" s="19"/>
      <c r="O68" s="20"/>
      <c r="T68" s="102"/>
      <c r="U68" s="103"/>
    </row>
    <row r="69" spans="2:21" x14ac:dyDescent="0.25">
      <c r="B69" s="16"/>
      <c r="C69" s="19"/>
      <c r="D69" s="19"/>
      <c r="E69" s="11"/>
      <c r="F69" s="130" t="s">
        <v>32</v>
      </c>
      <c r="G69" s="130"/>
      <c r="H69" s="66" t="s">
        <v>6</v>
      </c>
      <c r="I69" s="66" t="s">
        <v>16</v>
      </c>
      <c r="J69" s="66" t="s">
        <v>17</v>
      </c>
      <c r="K69" s="66" t="s">
        <v>18</v>
      </c>
      <c r="L69" s="11"/>
      <c r="M69" s="19"/>
      <c r="N69" s="19"/>
      <c r="O69" s="20"/>
      <c r="T69" s="102"/>
      <c r="U69" s="103"/>
    </row>
    <row r="70" spans="2:21" x14ac:dyDescent="0.25">
      <c r="B70" s="16"/>
      <c r="C70" s="19"/>
      <c r="D70" s="19"/>
      <c r="E70" s="11"/>
      <c r="F70" s="67" t="s">
        <v>13</v>
      </c>
      <c r="G70" s="49"/>
      <c r="H70" s="71">
        <v>5246.2640090000004</v>
      </c>
      <c r="I70" s="70">
        <f>+H70/H$74</f>
        <v>0.54327990570545481</v>
      </c>
      <c r="J70" s="62">
        <v>4101.9972189999989</v>
      </c>
      <c r="K70" s="70">
        <f>+J70/H70</f>
        <v>0.78188920953329755</v>
      </c>
      <c r="L70" s="11"/>
      <c r="M70" s="19"/>
      <c r="N70" s="19"/>
      <c r="O70" s="20"/>
    </row>
    <row r="71" spans="2:21" x14ac:dyDescent="0.25">
      <c r="B71" s="16"/>
      <c r="C71" s="19"/>
      <c r="D71" s="19"/>
      <c r="E71" s="11"/>
      <c r="F71" s="67" t="s">
        <v>14</v>
      </c>
      <c r="G71" s="49"/>
      <c r="H71" s="62">
        <v>3684.7936079999981</v>
      </c>
      <c r="I71" s="70">
        <f t="shared" ref="I71:I73" si="14">+H71/H$74</f>
        <v>0.38158093463540399</v>
      </c>
      <c r="J71" s="62">
        <v>2531.4068940000002</v>
      </c>
      <c r="K71" s="70">
        <f t="shared" ref="K71:K74" si="15">+J71/H71</f>
        <v>0.6869874308574847</v>
      </c>
      <c r="L71" s="11"/>
      <c r="M71" s="19"/>
      <c r="N71" s="19"/>
      <c r="O71" s="20"/>
    </row>
    <row r="72" spans="2:21" x14ac:dyDescent="0.25">
      <c r="B72" s="16"/>
      <c r="C72" s="19"/>
      <c r="D72" s="19"/>
      <c r="E72" s="11"/>
      <c r="F72" s="67" t="s">
        <v>23</v>
      </c>
      <c r="G72" s="49"/>
      <c r="H72" s="62">
        <v>301.71342900000002</v>
      </c>
      <c r="I72" s="70">
        <f t="shared" si="14"/>
        <v>3.1244108755486277E-2</v>
      </c>
      <c r="J72" s="62">
        <v>230.5967490000001</v>
      </c>
      <c r="K72" s="70">
        <f t="shared" si="15"/>
        <v>0.76429063752412585</v>
      </c>
      <c r="L72" s="11"/>
      <c r="M72" s="19"/>
      <c r="N72" s="19"/>
      <c r="O72" s="20"/>
    </row>
    <row r="73" spans="2:21" x14ac:dyDescent="0.25">
      <c r="B73" s="16"/>
      <c r="C73" s="19"/>
      <c r="D73" s="19"/>
      <c r="E73" s="11"/>
      <c r="F73" s="67" t="s">
        <v>15</v>
      </c>
      <c r="G73" s="49"/>
      <c r="H73" s="62">
        <v>423.87915200000003</v>
      </c>
      <c r="I73" s="70">
        <f t="shared" si="14"/>
        <v>4.3895050903655003E-2</v>
      </c>
      <c r="J73" s="62">
        <v>313.76209700000004</v>
      </c>
      <c r="K73" s="70">
        <f t="shared" si="15"/>
        <v>0.74021592125861391</v>
      </c>
      <c r="L73" s="11"/>
      <c r="M73" s="19"/>
      <c r="N73" s="19"/>
      <c r="O73" s="20"/>
    </row>
    <row r="74" spans="2:21" x14ac:dyDescent="0.25">
      <c r="B74" s="16"/>
      <c r="C74" s="19"/>
      <c r="D74" s="19"/>
      <c r="E74" s="11"/>
      <c r="F74" s="68" t="s">
        <v>0</v>
      </c>
      <c r="G74" s="51"/>
      <c r="H74" s="53">
        <f>SUM(H70:H73)</f>
        <v>9656.6501979999975</v>
      </c>
      <c r="I74" s="69">
        <f>SUM(I70:I73)</f>
        <v>1.0000000000000002</v>
      </c>
      <c r="J74" s="53">
        <f>SUM(J70:J73)</f>
        <v>7177.7629589999988</v>
      </c>
      <c r="K74" s="69">
        <f t="shared" si="15"/>
        <v>0.74329739731968292</v>
      </c>
      <c r="L74" s="11"/>
      <c r="M74" s="19"/>
      <c r="N74" s="19"/>
      <c r="O74" s="20"/>
    </row>
    <row r="75" spans="2:21" x14ac:dyDescent="0.25">
      <c r="B75" s="16"/>
      <c r="C75" s="19"/>
      <c r="D75" s="19"/>
      <c r="E75" s="11"/>
      <c r="F75" s="117" t="s">
        <v>82</v>
      </c>
      <c r="G75" s="117"/>
      <c r="H75" s="117"/>
      <c r="I75" s="117"/>
      <c r="J75" s="117"/>
      <c r="K75" s="117"/>
      <c r="L75" s="11"/>
      <c r="M75" s="19"/>
      <c r="N75" s="19"/>
      <c r="O75" s="20"/>
    </row>
    <row r="76" spans="2:21" x14ac:dyDescent="0.25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9" spans="2:21" x14ac:dyDescent="0.2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5"/>
    </row>
    <row r="80" spans="2:21" x14ac:dyDescent="0.25">
      <c r="B80" s="16"/>
      <c r="C80" s="131" t="s">
        <v>71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20"/>
    </row>
    <row r="81" spans="2:15" x14ac:dyDescent="0.25">
      <c r="B81" s="16"/>
      <c r="C81" s="118" t="str">
        <f>+CONCATENATE( "El sector " &amp; TEXT(F87,20) &amp; " cuenta con el mayor presupuesto en esta región, con un nivel de ejecución del " &amp; FIXED(K87*100,1) &amp; "%, del mismo modo para proyectos " &amp; TEXT(F88,20)&amp; " se tiene un nivel de avance de " &amp; FIXED(K88*100,1) &amp; "%. Cabe destacar que solo estos dos sectores concentran el " &amp; FIXED(SUM(I87:I88)*100,1) &amp; "% del presupuesto de esta región. ")</f>
        <v xml:space="preserve">El sector TRANSPORTE cuenta con el mayor presupuesto en esta región, con un nivel de ejecución del 79.6%, del mismo modo para proyectos SANEAMIENTO se tiene un nivel de avance de 61.2%. Cabe destacar que solo estos dos sectores concentran el 52.6% del presupuesto de esta región. 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20"/>
    </row>
    <row r="82" spans="2:15" x14ac:dyDescent="0.25">
      <c r="B82" s="16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20"/>
    </row>
    <row r="83" spans="2:15" x14ac:dyDescent="0.25">
      <c r="B83" s="16"/>
      <c r="C83" s="19"/>
      <c r="D83" s="11"/>
      <c r="E83" s="11"/>
      <c r="F83" s="11"/>
      <c r="G83" s="11"/>
      <c r="H83" s="19"/>
      <c r="I83" s="19"/>
      <c r="J83" s="19"/>
      <c r="K83" s="19"/>
      <c r="L83" s="19"/>
      <c r="M83" s="19"/>
      <c r="N83" s="19"/>
      <c r="O83" s="20"/>
    </row>
    <row r="84" spans="2:15" x14ac:dyDescent="0.25">
      <c r="B84" s="16"/>
      <c r="C84" s="19"/>
      <c r="D84" s="11"/>
      <c r="E84" s="128" t="s">
        <v>70</v>
      </c>
      <c r="F84" s="128"/>
      <c r="G84" s="128"/>
      <c r="H84" s="128"/>
      <c r="I84" s="128"/>
      <c r="J84" s="128"/>
      <c r="K84" s="128"/>
      <c r="L84" s="128"/>
      <c r="M84" s="19"/>
      <c r="N84" s="19"/>
      <c r="O84" s="20"/>
    </row>
    <row r="85" spans="2:15" x14ac:dyDescent="0.25">
      <c r="B85" s="16"/>
      <c r="C85" s="19"/>
      <c r="D85" s="11"/>
      <c r="E85" s="11"/>
      <c r="F85" s="129" t="s">
        <v>1</v>
      </c>
      <c r="G85" s="129"/>
      <c r="H85" s="129"/>
      <c r="I85" s="129"/>
      <c r="J85" s="129"/>
      <c r="K85" s="129"/>
      <c r="L85" s="11"/>
      <c r="M85" s="19"/>
      <c r="N85" s="19"/>
      <c r="O85" s="20"/>
    </row>
    <row r="86" spans="2:15" x14ac:dyDescent="0.25">
      <c r="B86" s="16"/>
      <c r="C86" s="19"/>
      <c r="D86" s="11"/>
      <c r="E86" s="19"/>
      <c r="F86" s="133" t="s">
        <v>22</v>
      </c>
      <c r="G86" s="134"/>
      <c r="H86" s="72" t="s">
        <v>20</v>
      </c>
      <c r="I86" s="72" t="s">
        <v>3</v>
      </c>
      <c r="J86" s="66" t="s">
        <v>21</v>
      </c>
      <c r="K86" s="66" t="s">
        <v>18</v>
      </c>
      <c r="L86" s="11"/>
      <c r="M86" s="19"/>
      <c r="N86" s="19"/>
      <c r="O86" s="20"/>
    </row>
    <row r="87" spans="2:15" x14ac:dyDescent="0.25">
      <c r="B87" s="16"/>
      <c r="C87" s="19"/>
      <c r="D87" s="11"/>
      <c r="E87" s="19"/>
      <c r="F87" s="67" t="s">
        <v>50</v>
      </c>
      <c r="G87" s="94"/>
      <c r="H87" s="62">
        <v>3635.6114089999992</v>
      </c>
      <c r="I87" s="70">
        <f>+H87/H$95</f>
        <v>0.37648784355396608</v>
      </c>
      <c r="J87" s="62">
        <v>2893.2678540000002</v>
      </c>
      <c r="K87" s="70">
        <f>+J87/H87</f>
        <v>0.79581328379531469</v>
      </c>
      <c r="L87" s="11"/>
      <c r="M87" s="19"/>
      <c r="N87" s="19"/>
      <c r="O87" s="20"/>
    </row>
    <row r="88" spans="2:15" x14ac:dyDescent="0.25">
      <c r="B88" s="16"/>
      <c r="C88" s="19"/>
      <c r="D88" s="11"/>
      <c r="E88" s="19"/>
      <c r="F88" s="67" t="s">
        <v>51</v>
      </c>
      <c r="G88" s="94"/>
      <c r="H88" s="62">
        <v>1442.995165</v>
      </c>
      <c r="I88" s="70">
        <f t="shared" ref="I88:I95" si="16">+H88/H$95</f>
        <v>0.14943019943902083</v>
      </c>
      <c r="J88" s="62">
        <v>882.51022999999998</v>
      </c>
      <c r="K88" s="70">
        <f t="shared" ref="K88:K95" si="17">+J88/H88</f>
        <v>0.61158225017337464</v>
      </c>
      <c r="L88" s="11"/>
      <c r="M88" s="19"/>
      <c r="N88" s="19"/>
      <c r="O88" s="20"/>
    </row>
    <row r="89" spans="2:15" x14ac:dyDescent="0.25">
      <c r="B89" s="16"/>
      <c r="C89" s="19"/>
      <c r="D89" s="11"/>
      <c r="E89" s="19"/>
      <c r="F89" s="67" t="s">
        <v>52</v>
      </c>
      <c r="G89" s="94"/>
      <c r="H89" s="62">
        <v>1246.2605579999999</v>
      </c>
      <c r="I89" s="70">
        <f t="shared" si="16"/>
        <v>0.12905723335180086</v>
      </c>
      <c r="J89" s="62">
        <v>942.22306000000003</v>
      </c>
      <c r="K89" s="70">
        <f t="shared" si="17"/>
        <v>0.75604018273039186</v>
      </c>
      <c r="L89" s="11"/>
      <c r="M89" s="19"/>
      <c r="N89" s="19"/>
      <c r="O89" s="20"/>
    </row>
    <row r="90" spans="2:15" x14ac:dyDescent="0.25">
      <c r="B90" s="16"/>
      <c r="C90" s="19"/>
      <c r="D90" s="11"/>
      <c r="E90" s="19"/>
      <c r="F90" s="67" t="s">
        <v>53</v>
      </c>
      <c r="G90" s="94"/>
      <c r="H90" s="62">
        <v>981.47918500000014</v>
      </c>
      <c r="I90" s="70">
        <f t="shared" si="16"/>
        <v>0.10163764502966831</v>
      </c>
      <c r="J90" s="62">
        <v>753.83042</v>
      </c>
      <c r="K90" s="70">
        <f t="shared" si="17"/>
        <v>0.76805543257649411</v>
      </c>
      <c r="L90" s="11"/>
      <c r="M90" s="19"/>
      <c r="N90" s="19"/>
      <c r="O90" s="20"/>
    </row>
    <row r="91" spans="2:15" x14ac:dyDescent="0.25">
      <c r="B91" s="16"/>
      <c r="C91" s="19"/>
      <c r="D91" s="11"/>
      <c r="E91" s="19"/>
      <c r="F91" s="67" t="s">
        <v>59</v>
      </c>
      <c r="G91" s="94"/>
      <c r="H91" s="62">
        <v>598.51947899999993</v>
      </c>
      <c r="I91" s="70">
        <f t="shared" si="16"/>
        <v>6.1980031038502359E-2</v>
      </c>
      <c r="J91" s="62">
        <v>403.75177300000007</v>
      </c>
      <c r="K91" s="70">
        <f t="shared" si="17"/>
        <v>0.67458418174557044</v>
      </c>
      <c r="L91" s="11"/>
      <c r="M91" s="19"/>
      <c r="N91" s="19"/>
      <c r="O91" s="20"/>
    </row>
    <row r="92" spans="2:15" x14ac:dyDescent="0.25">
      <c r="B92" s="16"/>
      <c r="C92" s="19"/>
      <c r="D92" s="11"/>
      <c r="E92" s="19"/>
      <c r="F92" s="67" t="s">
        <v>54</v>
      </c>
      <c r="G92" s="94"/>
      <c r="H92" s="62">
        <v>399.18787500000002</v>
      </c>
      <c r="I92" s="70">
        <f t="shared" si="16"/>
        <v>4.1338131423946198E-2</v>
      </c>
      <c r="J92" s="62">
        <v>294.41092600000002</v>
      </c>
      <c r="K92" s="70">
        <f t="shared" si="17"/>
        <v>0.73752472065941388</v>
      </c>
      <c r="L92" s="11"/>
      <c r="M92" s="19"/>
      <c r="N92" s="19"/>
      <c r="O92" s="20"/>
    </row>
    <row r="93" spans="2:15" x14ac:dyDescent="0.25">
      <c r="B93" s="16"/>
      <c r="C93" s="19"/>
      <c r="D93" s="11"/>
      <c r="E93" s="19"/>
      <c r="F93" s="67" t="s">
        <v>84</v>
      </c>
      <c r="G93" s="94"/>
      <c r="H93" s="62">
        <v>340.21815499999991</v>
      </c>
      <c r="I93" s="70">
        <f t="shared" si="16"/>
        <v>3.5231487940866175E-2</v>
      </c>
      <c r="J93" s="62">
        <v>259.64525199999997</v>
      </c>
      <c r="K93" s="70">
        <f t="shared" si="17"/>
        <v>0.76317282950405763</v>
      </c>
      <c r="L93" s="11"/>
      <c r="M93" s="19"/>
      <c r="N93" s="19"/>
      <c r="O93" s="20"/>
    </row>
    <row r="94" spans="2:15" x14ac:dyDescent="0.25">
      <c r="B94" s="16"/>
      <c r="C94" s="19"/>
      <c r="D94" s="11"/>
      <c r="E94" s="19"/>
      <c r="F94" s="67" t="s">
        <v>55</v>
      </c>
      <c r="G94" s="94"/>
      <c r="H94" s="62">
        <v>1012.378372</v>
      </c>
      <c r="I94" s="70">
        <f t="shared" si="16"/>
        <v>0.10483742822222916</v>
      </c>
      <c r="J94" s="62">
        <v>748.12344400000029</v>
      </c>
      <c r="K94" s="70">
        <f t="shared" si="17"/>
        <v>0.73897612265466328</v>
      </c>
      <c r="L94" s="11"/>
      <c r="M94" s="19"/>
      <c r="N94" s="19"/>
      <c r="O94" s="20"/>
    </row>
    <row r="95" spans="2:15" x14ac:dyDescent="0.25">
      <c r="B95" s="16"/>
      <c r="C95" s="19"/>
      <c r="D95" s="11"/>
      <c r="E95" s="19"/>
      <c r="F95" s="68" t="s">
        <v>0</v>
      </c>
      <c r="G95" s="74"/>
      <c r="H95" s="52">
        <f>SUM(H87:H94)</f>
        <v>9656.6501979999994</v>
      </c>
      <c r="I95" s="69">
        <f t="shared" si="16"/>
        <v>1</v>
      </c>
      <c r="J95" s="53">
        <f>SUM(J87:J94)</f>
        <v>7177.7629590000015</v>
      </c>
      <c r="K95" s="69">
        <f t="shared" si="17"/>
        <v>0.74329739731968303</v>
      </c>
      <c r="L95" s="11"/>
      <c r="M95" s="19"/>
      <c r="N95" s="19"/>
      <c r="O95" s="20"/>
    </row>
    <row r="96" spans="2:15" x14ac:dyDescent="0.25">
      <c r="B96" s="16"/>
      <c r="C96" s="19"/>
      <c r="D96" s="19"/>
      <c r="E96" s="11"/>
      <c r="F96" s="117" t="s">
        <v>82</v>
      </c>
      <c r="G96" s="117"/>
      <c r="H96" s="117"/>
      <c r="I96" s="117"/>
      <c r="J96" s="117"/>
      <c r="K96" s="117"/>
      <c r="L96" s="11"/>
      <c r="M96" s="19"/>
      <c r="N96" s="19"/>
      <c r="O96" s="20"/>
    </row>
    <row r="97" spans="2:15" x14ac:dyDescent="0.25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</row>
  </sheetData>
  <sortState ref="R28:T33">
    <sortCondition descending="1" ref="S28:S33"/>
  </sortState>
  <mergeCells count="33">
    <mergeCell ref="C80:N80"/>
    <mergeCell ref="C81:N82"/>
    <mergeCell ref="E84:L84"/>
    <mergeCell ref="F85:K85"/>
    <mergeCell ref="F86:G86"/>
    <mergeCell ref="F96:K96"/>
    <mergeCell ref="F69:G69"/>
    <mergeCell ref="F75:K75"/>
    <mergeCell ref="B1:O2"/>
    <mergeCell ref="C43:N43"/>
    <mergeCell ref="C7:N7"/>
    <mergeCell ref="C8:N9"/>
    <mergeCell ref="E11:L11"/>
    <mergeCell ref="E12:L12"/>
    <mergeCell ref="E13:F14"/>
    <mergeCell ref="E56:L56"/>
    <mergeCell ref="C62:N62"/>
    <mergeCell ref="C64:N65"/>
    <mergeCell ref="E67:L67"/>
    <mergeCell ref="F68:K68"/>
    <mergeCell ref="G13:I13"/>
    <mergeCell ref="J13:L13"/>
    <mergeCell ref="E22:L22"/>
    <mergeCell ref="C24:N25"/>
    <mergeCell ref="E27:L27"/>
    <mergeCell ref="F28:K28"/>
    <mergeCell ref="F35:K35"/>
    <mergeCell ref="C45:N47"/>
    <mergeCell ref="E48:L48"/>
    <mergeCell ref="E49:L49"/>
    <mergeCell ref="E50:F51"/>
    <mergeCell ref="G50:I50"/>
    <mergeCell ref="J50:L5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212"/>
  <sheetViews>
    <sheetView zoomScaleNormal="100" zoomScalePageLayoutView="4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x14ac:dyDescent="0.25">
      <c r="B1" s="138" t="s">
        <v>101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x14ac:dyDescent="0.25">
      <c r="B7" s="16"/>
      <c r="C7" s="131" t="s">
        <v>34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7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x14ac:dyDescent="0.25">
      <c r="B9" s="16"/>
      <c r="C9" s="118" t="str">
        <f>+CONCATENATE("A la fecha en la región Arequipa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Arequipa se vienen ejecutando S/ 1,638.4 millones, lo que equivale a un avance en la ejecución del presupuesto del 65.3%. Por niveles de gobierno, el Gobierno Nacional viene ejecutando el 87.9% de su presupuesto para esta región, seguido del Gobierno Regional (66.3%) y de los gobiernos locales que en conjunto tienen una ejecución del 57.0%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x14ac:dyDescent="0.25">
      <c r="B12" s="16"/>
      <c r="C12" s="40"/>
      <c r="E12" s="119" t="s">
        <v>48</v>
      </c>
      <c r="F12" s="120"/>
      <c r="G12" s="120"/>
      <c r="H12" s="120"/>
      <c r="I12" s="120"/>
      <c r="J12" s="120"/>
      <c r="K12" s="120"/>
      <c r="L12" s="120"/>
      <c r="M12" s="40"/>
      <c r="N12" s="40"/>
      <c r="O12" s="18"/>
    </row>
    <row r="13" spans="2:15" x14ac:dyDescent="0.25">
      <c r="B13" s="16"/>
      <c r="C13" s="40"/>
      <c r="E13" s="121" t="s">
        <v>12</v>
      </c>
      <c r="F13" s="121"/>
      <c r="G13" s="121"/>
      <c r="H13" s="121"/>
      <c r="I13" s="121"/>
      <c r="J13" s="121"/>
      <c r="K13" s="121"/>
      <c r="L13" s="121"/>
      <c r="M13" s="40"/>
      <c r="N13" s="40"/>
      <c r="O13" s="18"/>
    </row>
    <row r="14" spans="2:15" x14ac:dyDescent="0.25">
      <c r="B14" s="16"/>
      <c r="C14" s="19"/>
      <c r="E14" s="122" t="s">
        <v>11</v>
      </c>
      <c r="F14" s="123"/>
      <c r="G14" s="126">
        <v>2017</v>
      </c>
      <c r="H14" s="126"/>
      <c r="I14" s="126"/>
      <c r="J14" s="126">
        <v>2016</v>
      </c>
      <c r="K14" s="126"/>
      <c r="L14" s="126"/>
      <c r="M14" s="19"/>
      <c r="N14" s="19"/>
      <c r="O14" s="20"/>
    </row>
    <row r="15" spans="2:15" x14ac:dyDescent="0.25">
      <c r="B15" s="16"/>
      <c r="C15" s="19"/>
      <c r="E15" s="124"/>
      <c r="F15" s="125"/>
      <c r="G15" s="91" t="s">
        <v>6</v>
      </c>
      <c r="H15" s="91" t="s">
        <v>7</v>
      </c>
      <c r="I15" s="91" t="s">
        <v>8</v>
      </c>
      <c r="J15" s="91" t="s">
        <v>6</v>
      </c>
      <c r="K15" s="91" t="s">
        <v>7</v>
      </c>
      <c r="L15" s="91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367.76925300000005</v>
      </c>
      <c r="H16" s="7">
        <v>323.435969</v>
      </c>
      <c r="I16" s="8">
        <f>+H16/G16</f>
        <v>0.87945353332732235</v>
      </c>
      <c r="J16" s="7">
        <v>377.705625</v>
      </c>
      <c r="K16" s="7">
        <v>238.77677</v>
      </c>
      <c r="L16" s="8">
        <f t="shared" ref="L16:L19" si="0">+K16/J16</f>
        <v>0.63217689702132451</v>
      </c>
      <c r="M16" s="55">
        <f>+(I16-L16)*100</f>
        <v>24.727663630599782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1008.9592809999999</v>
      </c>
      <c r="H17" s="7">
        <v>669.144048</v>
      </c>
      <c r="I17" s="8">
        <f t="shared" ref="I17:I19" si="1">+H17/G17</f>
        <v>0.66320223283619317</v>
      </c>
      <c r="J17" s="7">
        <v>567.98100199999999</v>
      </c>
      <c r="K17" s="7">
        <v>373.90646899999996</v>
      </c>
      <c r="L17" s="8">
        <f t="shared" si="0"/>
        <v>0.65830805552189919</v>
      </c>
      <c r="M17" s="55">
        <f t="shared" ref="M17:M19" si="2">+(I17-L17)*100</f>
        <v>0.48941773142939793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1133.500117</v>
      </c>
      <c r="H18" s="7">
        <v>645.81431000000009</v>
      </c>
      <c r="I18" s="8">
        <f t="shared" si="1"/>
        <v>0.56975230995939996</v>
      </c>
      <c r="J18" s="7">
        <v>1063.5345730000001</v>
      </c>
      <c r="K18" s="7">
        <v>622.33329200000003</v>
      </c>
      <c r="L18" s="8">
        <f t="shared" si="0"/>
        <v>0.58515567598760132</v>
      </c>
      <c r="M18" s="55">
        <f t="shared" si="2"/>
        <v>-1.540336602820136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2510.2286509999999</v>
      </c>
      <c r="H19" s="53">
        <f t="shared" si="3"/>
        <v>1638.394327</v>
      </c>
      <c r="I19" s="54">
        <f t="shared" si="1"/>
        <v>0.65268728661323849</v>
      </c>
      <c r="J19" s="52">
        <f t="shared" ref="J19:K19" si="4">SUM(J16:J18)</f>
        <v>2009.2212000000002</v>
      </c>
      <c r="K19" s="52">
        <f t="shared" si="4"/>
        <v>1235.016531</v>
      </c>
      <c r="L19" s="54">
        <f t="shared" si="0"/>
        <v>0.61467424841027951</v>
      </c>
      <c r="M19" s="55">
        <f t="shared" si="2"/>
        <v>3.8013038202958982</v>
      </c>
      <c r="N19" s="19"/>
      <c r="O19" s="20"/>
    </row>
    <row r="20" spans="2:15" x14ac:dyDescent="0.25">
      <c r="B20" s="16"/>
      <c r="C20" s="19"/>
      <c r="E20" s="117" t="s">
        <v>81</v>
      </c>
      <c r="F20" s="117"/>
      <c r="G20" s="117"/>
      <c r="H20" s="117"/>
      <c r="I20" s="117"/>
      <c r="J20" s="117"/>
      <c r="K20" s="117"/>
      <c r="L20" s="117"/>
      <c r="M20" s="41"/>
      <c r="N20" s="19"/>
      <c r="O20" s="20"/>
    </row>
    <row r="21" spans="2:15" x14ac:dyDescent="0.25">
      <c r="B21" s="16"/>
      <c r="C21" s="19"/>
      <c r="D21" s="19"/>
      <c r="E21" s="19"/>
      <c r="F21" s="27"/>
      <c r="G21" s="19"/>
      <c r="H21" s="28"/>
      <c r="I21" s="28"/>
      <c r="J21" s="30"/>
      <c r="K21" s="30"/>
      <c r="L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65.4%, mientras que para los proyectos del tipo social se registra un avance del 66.8% a dos meses de culminar el año 2017. Cabe resaltar que estos dos tipos de proyectos absorben el 94.4%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19"/>
      <c r="D24" s="19"/>
      <c r="E24" s="11"/>
      <c r="F24" s="11"/>
      <c r="G24" s="11"/>
      <c r="H24" s="11"/>
      <c r="I24" s="11"/>
      <c r="J24" s="11"/>
      <c r="K24" s="11"/>
      <c r="L24" s="11"/>
      <c r="M24" s="19"/>
      <c r="N24" s="19"/>
      <c r="O24" s="20"/>
    </row>
    <row r="25" spans="2:15" x14ac:dyDescent="0.25">
      <c r="B25" s="16"/>
      <c r="C25" s="19"/>
      <c r="D25" s="19"/>
      <c r="E25" s="132" t="s">
        <v>49</v>
      </c>
      <c r="F25" s="132"/>
      <c r="G25" s="132"/>
      <c r="H25" s="132"/>
      <c r="I25" s="132"/>
      <c r="J25" s="132"/>
      <c r="K25" s="132"/>
      <c r="L25" s="132"/>
      <c r="M25" s="19"/>
      <c r="N25" s="19"/>
      <c r="O25" s="20"/>
    </row>
    <row r="26" spans="2:15" x14ac:dyDescent="0.25">
      <c r="B26" s="16"/>
      <c r="C26" s="19"/>
      <c r="D26" s="19"/>
      <c r="E26" s="5"/>
      <c r="F26" s="129" t="s">
        <v>1</v>
      </c>
      <c r="G26" s="129"/>
      <c r="H26" s="129"/>
      <c r="I26" s="129"/>
      <c r="J26" s="129"/>
      <c r="K26" s="129"/>
      <c r="L26" s="5"/>
      <c r="M26" s="19"/>
      <c r="N26" s="19"/>
      <c r="O26" s="20"/>
    </row>
    <row r="27" spans="2:15" x14ac:dyDescent="0.25">
      <c r="B27" s="16"/>
      <c r="C27" s="19"/>
      <c r="D27" s="19"/>
      <c r="E27" s="11"/>
      <c r="F27" s="130" t="s">
        <v>32</v>
      </c>
      <c r="G27" s="130"/>
      <c r="H27" s="66" t="s">
        <v>6</v>
      </c>
      <c r="I27" s="66" t="s">
        <v>16</v>
      </c>
      <c r="J27" s="66" t="s">
        <v>17</v>
      </c>
      <c r="K27" s="66" t="s">
        <v>18</v>
      </c>
      <c r="L27" s="11"/>
      <c r="M27" s="19"/>
      <c r="N27" s="19"/>
      <c r="O27" s="20"/>
    </row>
    <row r="28" spans="2:15" x14ac:dyDescent="0.25">
      <c r="B28" s="16"/>
      <c r="C28" s="19"/>
      <c r="D28" s="19"/>
      <c r="E28" s="11"/>
      <c r="F28" s="67" t="s">
        <v>13</v>
      </c>
      <c r="G28" s="49"/>
      <c r="H28" s="7">
        <v>1713.3992099999998</v>
      </c>
      <c r="I28" s="70">
        <f>+H28/H$32</f>
        <v>0.68256698819744299</v>
      </c>
      <c r="J28" s="7">
        <v>1119.7998239999997</v>
      </c>
      <c r="K28" s="70">
        <f>+J28/H28</f>
        <v>0.65355453502280991</v>
      </c>
      <c r="L28" s="11"/>
      <c r="M28" s="19"/>
      <c r="N28" s="19"/>
      <c r="O28" s="20"/>
    </row>
    <row r="29" spans="2:15" x14ac:dyDescent="0.25">
      <c r="B29" s="16"/>
      <c r="C29" s="19"/>
      <c r="D29" s="19"/>
      <c r="E29" s="11"/>
      <c r="F29" s="67" t="s">
        <v>14</v>
      </c>
      <c r="G29" s="49"/>
      <c r="H29" s="7">
        <v>656.4033189999999</v>
      </c>
      <c r="I29" s="70">
        <f t="shared" ref="I29:I31" si="5">+H29/H$32</f>
        <v>0.26149144570495941</v>
      </c>
      <c r="J29" s="7">
        <v>438.77848799999992</v>
      </c>
      <c r="K29" s="70">
        <f t="shared" ref="K29:K32" si="6">+J29/H29</f>
        <v>0.66845866755893113</v>
      </c>
      <c r="L29" s="11"/>
      <c r="M29" s="19"/>
      <c r="N29" s="19"/>
      <c r="O29" s="20"/>
    </row>
    <row r="30" spans="2:15" x14ac:dyDescent="0.25">
      <c r="B30" s="16"/>
      <c r="C30" s="19"/>
      <c r="D30" s="19"/>
      <c r="E30" s="11"/>
      <c r="F30" s="67" t="s">
        <v>23</v>
      </c>
      <c r="G30" s="49"/>
      <c r="H30" s="7">
        <v>68.444605999999993</v>
      </c>
      <c r="I30" s="70">
        <f t="shared" si="5"/>
        <v>2.7266283480882798E-2</v>
      </c>
      <c r="J30" s="7">
        <v>42.377381999999997</v>
      </c>
      <c r="K30" s="70">
        <f t="shared" si="6"/>
        <v>0.6191486002563884</v>
      </c>
      <c r="L30" s="11"/>
      <c r="M30" s="19"/>
      <c r="N30" s="19"/>
      <c r="O30" s="20"/>
    </row>
    <row r="31" spans="2:15" x14ac:dyDescent="0.25">
      <c r="B31" s="16"/>
      <c r="C31" s="19"/>
      <c r="D31" s="19"/>
      <c r="E31" s="11"/>
      <c r="F31" s="67" t="s">
        <v>15</v>
      </c>
      <c r="G31" s="49"/>
      <c r="H31" s="7">
        <v>71.981515999999999</v>
      </c>
      <c r="I31" s="70">
        <f t="shared" si="5"/>
        <v>2.8675282616714908E-2</v>
      </c>
      <c r="J31" s="7">
        <v>37.438632999999996</v>
      </c>
      <c r="K31" s="70">
        <f t="shared" si="6"/>
        <v>0.5201145388491123</v>
      </c>
      <c r="L31" s="11"/>
      <c r="M31" s="19"/>
      <c r="N31" s="19"/>
      <c r="O31" s="20"/>
    </row>
    <row r="32" spans="2:15" x14ac:dyDescent="0.25">
      <c r="B32" s="16"/>
      <c r="C32" s="19"/>
      <c r="D32" s="19"/>
      <c r="E32" s="11"/>
      <c r="F32" s="68" t="s">
        <v>0</v>
      </c>
      <c r="G32" s="51"/>
      <c r="H32" s="52">
        <f>SUM(H28:H31)</f>
        <v>2510.2286509999994</v>
      </c>
      <c r="I32" s="69">
        <f>SUM(I28:I31)</f>
        <v>1</v>
      </c>
      <c r="J32" s="52">
        <f>SUM(J28:J31)</f>
        <v>1638.3943269999995</v>
      </c>
      <c r="K32" s="69">
        <f t="shared" si="6"/>
        <v>0.65268728661323849</v>
      </c>
      <c r="L32" s="11"/>
      <c r="M32" s="19"/>
      <c r="N32" s="19"/>
      <c r="O32" s="20"/>
    </row>
    <row r="33" spans="2:15" x14ac:dyDescent="0.25">
      <c r="B33" s="16"/>
      <c r="C33" s="19"/>
      <c r="E33" s="11"/>
      <c r="F33" s="117" t="s">
        <v>82</v>
      </c>
      <c r="G33" s="117"/>
      <c r="H33" s="117"/>
      <c r="I33" s="117"/>
      <c r="J33" s="117"/>
      <c r="K33" s="117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58.6%, del mismo modo para proyectos AGROPECUARIA se tiene un nivel de avance de 85.8%. Cabe destacar que solo estos dos sectores concentran el 62.0%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19"/>
      <c r="D37" s="11"/>
      <c r="E37" s="11"/>
      <c r="F37" s="11"/>
      <c r="G37" s="11"/>
      <c r="H37" s="19"/>
      <c r="I37" s="19"/>
      <c r="J37" s="19"/>
      <c r="K37" s="19"/>
      <c r="L37" s="19"/>
      <c r="M37" s="19"/>
      <c r="N37" s="19"/>
      <c r="O37" s="20"/>
    </row>
    <row r="38" spans="2:15" x14ac:dyDescent="0.25">
      <c r="B38" s="16"/>
      <c r="C38" s="19"/>
      <c r="D38" s="11"/>
      <c r="E38" s="128" t="s">
        <v>56</v>
      </c>
      <c r="F38" s="128"/>
      <c r="G38" s="128"/>
      <c r="H38" s="128"/>
      <c r="I38" s="128"/>
      <c r="J38" s="128"/>
      <c r="K38" s="128"/>
      <c r="L38" s="128"/>
      <c r="M38" s="19"/>
      <c r="N38" s="19"/>
      <c r="O38" s="20"/>
    </row>
    <row r="39" spans="2:15" x14ac:dyDescent="0.25">
      <c r="B39" s="16"/>
      <c r="C39" s="19"/>
      <c r="D39" s="11"/>
      <c r="E39" s="5"/>
      <c r="F39" s="129" t="s">
        <v>1</v>
      </c>
      <c r="G39" s="129"/>
      <c r="H39" s="129"/>
      <c r="I39" s="129"/>
      <c r="J39" s="129"/>
      <c r="K39" s="129"/>
      <c r="L39" s="5"/>
      <c r="M39" s="19"/>
      <c r="N39" s="19"/>
      <c r="O39" s="20"/>
    </row>
    <row r="40" spans="2:15" x14ac:dyDescent="0.25">
      <c r="B40" s="16"/>
      <c r="C40" s="19"/>
      <c r="D40" s="11"/>
      <c r="E40" s="19"/>
      <c r="F40" s="133" t="s">
        <v>22</v>
      </c>
      <c r="G40" s="134"/>
      <c r="H40" s="72" t="s">
        <v>20</v>
      </c>
      <c r="I40" s="72" t="s">
        <v>3</v>
      </c>
      <c r="J40" s="66" t="s">
        <v>21</v>
      </c>
      <c r="K40" s="66" t="s">
        <v>18</v>
      </c>
      <c r="L40" s="11"/>
      <c r="M40" s="19"/>
      <c r="N40" s="19"/>
      <c r="O40" s="20"/>
    </row>
    <row r="41" spans="2:15" x14ac:dyDescent="0.25">
      <c r="B41" s="16"/>
      <c r="C41" s="19"/>
      <c r="D41" s="11"/>
      <c r="E41" s="19"/>
      <c r="F41" s="67" t="s">
        <v>50</v>
      </c>
      <c r="G41" s="94"/>
      <c r="H41" s="7">
        <v>1153.114392</v>
      </c>
      <c r="I41" s="70">
        <f>+H41/H$49</f>
        <v>0.45936627786501993</v>
      </c>
      <c r="J41" s="64">
        <v>676.15799100000004</v>
      </c>
      <c r="K41" s="70">
        <f>+J41/H41</f>
        <v>0.58637546776885607</v>
      </c>
      <c r="L41" s="11"/>
      <c r="M41" s="19"/>
      <c r="N41" s="19"/>
      <c r="O41" s="20"/>
    </row>
    <row r="42" spans="2:15" x14ac:dyDescent="0.25">
      <c r="B42" s="16"/>
      <c r="C42" s="19"/>
      <c r="D42" s="11"/>
      <c r="E42" s="19"/>
      <c r="F42" s="67" t="s">
        <v>53</v>
      </c>
      <c r="G42" s="94"/>
      <c r="H42" s="64">
        <v>403.42285799999996</v>
      </c>
      <c r="I42" s="70">
        <f t="shared" ref="I42:I48" si="7">+H42/H$49</f>
        <v>0.16071159806071389</v>
      </c>
      <c r="J42" s="64">
        <v>346.305564</v>
      </c>
      <c r="K42" s="70">
        <f t="shared" ref="K42:K49" si="8">+J42/H42</f>
        <v>0.85841830013509057</v>
      </c>
      <c r="L42" s="11"/>
      <c r="M42" s="19"/>
      <c r="N42" s="19"/>
      <c r="O42" s="20"/>
    </row>
    <row r="43" spans="2:15" x14ac:dyDescent="0.25">
      <c r="B43" s="16"/>
      <c r="C43" s="19"/>
      <c r="D43" s="11"/>
      <c r="E43" s="19"/>
      <c r="F43" s="67" t="s">
        <v>52</v>
      </c>
      <c r="G43" s="94"/>
      <c r="H43" s="64">
        <v>208.94135299999999</v>
      </c>
      <c r="I43" s="70">
        <f t="shared" si="7"/>
        <v>8.3235984465703572E-2</v>
      </c>
      <c r="J43" s="64">
        <v>160.553819</v>
      </c>
      <c r="K43" s="70">
        <f t="shared" si="8"/>
        <v>0.76841571424111532</v>
      </c>
      <c r="L43" s="11"/>
      <c r="M43" s="19"/>
      <c r="N43" s="19"/>
      <c r="O43" s="20"/>
    </row>
    <row r="44" spans="2:15" x14ac:dyDescent="0.25">
      <c r="B44" s="16"/>
      <c r="C44" s="19"/>
      <c r="D44" s="11"/>
      <c r="E44" s="19"/>
      <c r="F44" s="67" t="s">
        <v>51</v>
      </c>
      <c r="G44" s="94"/>
      <c r="H44" s="64">
        <v>199.294577</v>
      </c>
      <c r="I44" s="70">
        <f t="shared" si="7"/>
        <v>7.9392997494713097E-2</v>
      </c>
      <c r="J44" s="64">
        <v>126.33368200000001</v>
      </c>
      <c r="K44" s="70">
        <f t="shared" si="8"/>
        <v>0.63390426323542159</v>
      </c>
      <c r="L44" s="11"/>
      <c r="M44" s="19"/>
      <c r="N44" s="19"/>
      <c r="O44" s="20"/>
    </row>
    <row r="45" spans="2:15" x14ac:dyDescent="0.25">
      <c r="B45" s="16"/>
      <c r="C45" s="19"/>
      <c r="D45" s="11"/>
      <c r="E45" s="19"/>
      <c r="F45" s="67" t="s">
        <v>59</v>
      </c>
      <c r="G45" s="94"/>
      <c r="H45" s="64">
        <v>162.070471</v>
      </c>
      <c r="I45" s="70">
        <f t="shared" si="7"/>
        <v>6.4564027239285948E-2</v>
      </c>
      <c r="J45" s="64">
        <v>93.475375</v>
      </c>
      <c r="K45" s="70">
        <f t="shared" si="8"/>
        <v>0.57675759454046382</v>
      </c>
      <c r="L45" s="11"/>
      <c r="M45" s="19"/>
      <c r="N45" s="19"/>
      <c r="O45" s="20"/>
    </row>
    <row r="46" spans="2:15" x14ac:dyDescent="0.25">
      <c r="B46" s="16"/>
      <c r="C46" s="19"/>
      <c r="D46" s="11"/>
      <c r="E46" s="19"/>
      <c r="F46" s="67" t="s">
        <v>84</v>
      </c>
      <c r="G46" s="94"/>
      <c r="H46" s="64">
        <v>75.511915000000002</v>
      </c>
      <c r="I46" s="70">
        <f t="shared" si="7"/>
        <v>3.0081687964926353E-2</v>
      </c>
      <c r="J46" s="64">
        <v>51.204171999999993</v>
      </c>
      <c r="K46" s="70">
        <f t="shared" si="8"/>
        <v>0.67809394053905259</v>
      </c>
      <c r="L46" s="11"/>
      <c r="M46" s="19"/>
      <c r="N46" s="19"/>
      <c r="O46" s="20"/>
    </row>
    <row r="47" spans="2:15" x14ac:dyDescent="0.25">
      <c r="B47" s="16"/>
      <c r="C47" s="19"/>
      <c r="D47" s="11"/>
      <c r="E47" s="19"/>
      <c r="F47" s="67" t="s">
        <v>54</v>
      </c>
      <c r="G47" s="94"/>
      <c r="H47" s="64">
        <v>71.981515999999999</v>
      </c>
      <c r="I47" s="70">
        <f t="shared" si="7"/>
        <v>2.8675282616714908E-2</v>
      </c>
      <c r="J47" s="64">
        <v>37.438632999999996</v>
      </c>
      <c r="K47" s="70">
        <f t="shared" si="8"/>
        <v>0.5201145388491123</v>
      </c>
      <c r="L47" s="11"/>
      <c r="M47" s="19"/>
      <c r="N47" s="19"/>
      <c r="O47" s="20"/>
    </row>
    <row r="48" spans="2:15" x14ac:dyDescent="0.25">
      <c r="B48" s="16"/>
      <c r="C48" s="19"/>
      <c r="D48" s="11"/>
      <c r="E48" s="19"/>
      <c r="F48" s="67" t="s">
        <v>55</v>
      </c>
      <c r="G48" s="94"/>
      <c r="H48" s="64">
        <v>235.89156899999998</v>
      </c>
      <c r="I48" s="70">
        <f t="shared" si="7"/>
        <v>9.397214429292243E-2</v>
      </c>
      <c r="J48" s="64">
        <v>146.92509099999998</v>
      </c>
      <c r="K48" s="70">
        <f t="shared" si="8"/>
        <v>0.62285011551218261</v>
      </c>
      <c r="L48" s="11"/>
      <c r="M48" s="19"/>
      <c r="N48" s="19"/>
      <c r="O48" s="20"/>
    </row>
    <row r="49" spans="2:15" x14ac:dyDescent="0.25">
      <c r="B49" s="16"/>
      <c r="C49" s="19"/>
      <c r="D49" s="11"/>
      <c r="E49" s="19"/>
      <c r="F49" s="68" t="s">
        <v>0</v>
      </c>
      <c r="G49" s="74"/>
      <c r="H49" s="52">
        <f>SUM(H41:H48)</f>
        <v>2510.2286509999994</v>
      </c>
      <c r="I49" s="69">
        <f>SUM(I41:I48)</f>
        <v>1.0000000000000002</v>
      </c>
      <c r="J49" s="52">
        <f>SUM(J41:J48)</f>
        <v>1638.394327</v>
      </c>
      <c r="K49" s="69">
        <f t="shared" si="8"/>
        <v>0.6526872866132386</v>
      </c>
      <c r="L49" s="11"/>
      <c r="M49" s="19"/>
      <c r="N49" s="19"/>
      <c r="O49" s="20"/>
    </row>
    <row r="50" spans="2:15" x14ac:dyDescent="0.25">
      <c r="B50" s="16"/>
      <c r="C50" s="19"/>
      <c r="E50" s="11"/>
      <c r="F50" s="117" t="s">
        <v>82</v>
      </c>
      <c r="G50" s="117"/>
      <c r="H50" s="117"/>
      <c r="I50" s="117"/>
      <c r="J50" s="117"/>
      <c r="K50" s="117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1,826  proyectos presupuestados para el 2017, 353 no cuentan con ningún avance en ejecución del gasto, mientras que 275 (15.1% de proyectos) no superan el 50,0% de ejecución, 627 proyectos (34.3% del total) tienen un nivel de ejecución mayor al 50,0% pero no culminan al 100% y 571 proyectos por S/ 394.2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28" t="s">
        <v>64</v>
      </c>
      <c r="F55" s="128"/>
      <c r="G55" s="128"/>
      <c r="H55" s="128"/>
      <c r="I55" s="128"/>
      <c r="J55" s="128"/>
      <c r="K55" s="128"/>
      <c r="L55" s="128"/>
      <c r="M55" s="19"/>
      <c r="N55" s="19"/>
      <c r="O55" s="20"/>
    </row>
    <row r="56" spans="2:15" x14ac:dyDescent="0.25">
      <c r="B56" s="16"/>
      <c r="C56" s="19"/>
      <c r="D56" s="19"/>
      <c r="E56" s="5"/>
      <c r="F56" s="129" t="s">
        <v>33</v>
      </c>
      <c r="G56" s="129"/>
      <c r="H56" s="129"/>
      <c r="I56" s="129"/>
      <c r="J56" s="129"/>
      <c r="K56" s="129"/>
      <c r="L56" s="5"/>
      <c r="M56" s="75"/>
      <c r="N56" s="75"/>
      <c r="O56" s="20"/>
    </row>
    <row r="57" spans="2:15" x14ac:dyDescent="0.25">
      <c r="B57" s="16"/>
      <c r="C57" s="19"/>
      <c r="D57" s="19"/>
      <c r="E57" s="19"/>
      <c r="F57" s="77" t="s">
        <v>25</v>
      </c>
      <c r="G57" s="66" t="s">
        <v>18</v>
      </c>
      <c r="H57" s="66" t="s">
        <v>20</v>
      </c>
      <c r="I57" s="66" t="s">
        <v>7</v>
      </c>
      <c r="J57" s="66" t="s">
        <v>24</v>
      </c>
      <c r="K57" s="66" t="s">
        <v>3</v>
      </c>
      <c r="L57" s="19"/>
      <c r="M57" s="75" t="s">
        <v>36</v>
      </c>
      <c r="N57" s="75"/>
      <c r="O57" s="20"/>
    </row>
    <row r="58" spans="2:15" x14ac:dyDescent="0.25">
      <c r="B58" s="16"/>
      <c r="C58" s="19"/>
      <c r="D58" s="19"/>
      <c r="E58" s="19"/>
      <c r="F58" s="78" t="s">
        <v>26</v>
      </c>
      <c r="G58" s="70">
        <f>+I58/H58</f>
        <v>0</v>
      </c>
      <c r="H58" s="62">
        <v>85.304394000000059</v>
      </c>
      <c r="I58" s="62">
        <v>0</v>
      </c>
      <c r="J58" s="105">
        <v>353</v>
      </c>
      <c r="K58" s="70">
        <f>+J58/J$62</f>
        <v>0.19331872946330778</v>
      </c>
      <c r="L58" s="19"/>
      <c r="M58" s="80">
        <f>SUM(J59:J61)</f>
        <v>1473</v>
      </c>
      <c r="N58" s="75"/>
      <c r="O58" s="20"/>
    </row>
    <row r="59" spans="2:15" x14ac:dyDescent="0.25">
      <c r="B59" s="16"/>
      <c r="C59" s="19"/>
      <c r="D59" s="19"/>
      <c r="E59" s="19"/>
      <c r="F59" s="78" t="s">
        <v>27</v>
      </c>
      <c r="G59" s="70">
        <f t="shared" ref="G59:G62" si="9">+I59/H59</f>
        <v>0.17695978692860914</v>
      </c>
      <c r="H59" s="62">
        <v>566.30484100000024</v>
      </c>
      <c r="I59" s="62">
        <v>100.21318399999991</v>
      </c>
      <c r="J59" s="105">
        <v>275</v>
      </c>
      <c r="K59" s="70">
        <f t="shared" ref="K59:K61" si="10">+J59/J$62</f>
        <v>0.15060240963855423</v>
      </c>
      <c r="L59" s="19"/>
      <c r="M59" s="75"/>
      <c r="N59" s="75"/>
      <c r="O59" s="20"/>
    </row>
    <row r="60" spans="2:15" x14ac:dyDescent="0.25">
      <c r="B60" s="16"/>
      <c r="C60" s="19"/>
      <c r="D60" s="19"/>
      <c r="E60" s="19"/>
      <c r="F60" s="78" t="s">
        <v>28</v>
      </c>
      <c r="G60" s="70">
        <f t="shared" si="9"/>
        <v>0.78189904909234109</v>
      </c>
      <c r="H60" s="62">
        <v>1463.0267070000004</v>
      </c>
      <c r="I60" s="62">
        <v>1143.9391909999995</v>
      </c>
      <c r="J60" s="105">
        <v>627</v>
      </c>
      <c r="K60" s="70">
        <f t="shared" si="10"/>
        <v>0.34337349397590361</v>
      </c>
      <c r="L60" s="19"/>
      <c r="M60" s="19"/>
      <c r="N60" s="19"/>
      <c r="O60" s="20"/>
    </row>
    <row r="61" spans="2:15" x14ac:dyDescent="0.25">
      <c r="B61" s="16"/>
      <c r="C61" s="19"/>
      <c r="D61" s="19"/>
      <c r="E61" s="19"/>
      <c r="F61" s="78" t="s">
        <v>29</v>
      </c>
      <c r="G61" s="70">
        <f t="shared" si="9"/>
        <v>0.99658554121633247</v>
      </c>
      <c r="H61" s="62">
        <v>395.59270899999979</v>
      </c>
      <c r="I61" s="62">
        <v>394.24197399999991</v>
      </c>
      <c r="J61" s="105">
        <v>571</v>
      </c>
      <c r="K61" s="70">
        <f t="shared" si="10"/>
        <v>0.31270536692223438</v>
      </c>
      <c r="L61" s="19"/>
      <c r="M61" s="19"/>
      <c r="N61" s="19"/>
      <c r="O61" s="20"/>
    </row>
    <row r="62" spans="2:15" x14ac:dyDescent="0.25">
      <c r="B62" s="16"/>
      <c r="C62" s="19"/>
      <c r="D62" s="19"/>
      <c r="E62" s="19"/>
      <c r="F62" s="79" t="s">
        <v>0</v>
      </c>
      <c r="G62" s="69">
        <f t="shared" si="9"/>
        <v>0.65268729537737991</v>
      </c>
      <c r="H62" s="53">
        <f t="shared" ref="H62:J62" si="11">SUM(H58:H61)</f>
        <v>2510.2286510000004</v>
      </c>
      <c r="I62" s="53">
        <f t="shared" si="11"/>
        <v>1638.3943489999992</v>
      </c>
      <c r="J62" s="76">
        <f t="shared" si="11"/>
        <v>1826</v>
      </c>
      <c r="K62" s="69">
        <f>SUM(K58:K61)</f>
        <v>1</v>
      </c>
      <c r="L62" s="19"/>
      <c r="M62" s="19"/>
      <c r="N62" s="19"/>
      <c r="O62" s="20"/>
    </row>
    <row r="63" spans="2:15" x14ac:dyDescent="0.25">
      <c r="B63" s="16"/>
      <c r="C63" s="19"/>
      <c r="E63" s="11"/>
      <c r="F63" s="117" t="s">
        <v>82</v>
      </c>
      <c r="G63" s="117"/>
      <c r="H63" s="117"/>
      <c r="I63" s="117"/>
      <c r="J63" s="117"/>
      <c r="K63" s="117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31" t="s">
        <v>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7"/>
    </row>
    <row r="70" spans="2:15" ht="15" customHeight="1" x14ac:dyDescent="0.25">
      <c r="B70" s="1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94.1%, mientras que para los proyectos del tipo social se registra un avance del 85.9% a dos meses de culminar el año 2017. Cabe resaltar que estos dos tipos de proyectos absorben el 90.0%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5"/>
      <c r="D73" s="75"/>
      <c r="E73" s="5"/>
      <c r="F73" s="5"/>
      <c r="G73" s="5"/>
      <c r="H73" s="5"/>
      <c r="I73" s="5"/>
      <c r="J73" s="5"/>
      <c r="K73" s="5"/>
      <c r="L73" s="5"/>
      <c r="M73" s="75"/>
      <c r="N73" s="75"/>
      <c r="O73" s="20"/>
    </row>
    <row r="74" spans="2:15" x14ac:dyDescent="0.25">
      <c r="B74" s="16"/>
      <c r="C74" s="75"/>
      <c r="D74" s="75"/>
      <c r="E74" s="132" t="s">
        <v>58</v>
      </c>
      <c r="F74" s="132"/>
      <c r="G74" s="132"/>
      <c r="H74" s="132"/>
      <c r="I74" s="132"/>
      <c r="J74" s="132"/>
      <c r="K74" s="132"/>
      <c r="L74" s="132"/>
      <c r="M74" s="75"/>
      <c r="N74" s="75"/>
      <c r="O74" s="20"/>
    </row>
    <row r="75" spans="2:15" x14ac:dyDescent="0.25">
      <c r="B75" s="16"/>
      <c r="C75" s="75"/>
      <c r="D75" s="75"/>
      <c r="E75" s="5"/>
      <c r="F75" s="129" t="s">
        <v>1</v>
      </c>
      <c r="G75" s="129"/>
      <c r="H75" s="129"/>
      <c r="I75" s="129"/>
      <c r="J75" s="129"/>
      <c r="K75" s="129"/>
      <c r="L75" s="5"/>
      <c r="M75" s="75"/>
      <c r="N75" s="75"/>
      <c r="O75" s="20"/>
    </row>
    <row r="76" spans="2:15" x14ac:dyDescent="0.25">
      <c r="B76" s="16"/>
      <c r="C76" s="75"/>
      <c r="D76" s="75"/>
      <c r="E76" s="5"/>
      <c r="F76" s="130" t="s">
        <v>32</v>
      </c>
      <c r="G76" s="130"/>
      <c r="H76" s="66" t="s">
        <v>6</v>
      </c>
      <c r="I76" s="66" t="s">
        <v>16</v>
      </c>
      <c r="J76" s="66" t="s">
        <v>17</v>
      </c>
      <c r="K76" s="66" t="s">
        <v>18</v>
      </c>
      <c r="L76" s="5"/>
      <c r="M76" s="75"/>
      <c r="N76" s="75"/>
      <c r="O76" s="20"/>
    </row>
    <row r="77" spans="2:15" x14ac:dyDescent="0.25">
      <c r="B77" s="16"/>
      <c r="C77" s="75"/>
      <c r="D77" s="75"/>
      <c r="E77" s="5"/>
      <c r="F77" s="67" t="s">
        <v>13</v>
      </c>
      <c r="G77" s="49"/>
      <c r="H77" s="63">
        <v>280.54798999999997</v>
      </c>
      <c r="I77" s="70">
        <f>+H77/$H$81</f>
        <v>0.76283699007322936</v>
      </c>
      <c r="J77" s="64">
        <v>264.11704199999997</v>
      </c>
      <c r="K77" s="70">
        <f>+J77/H77</f>
        <v>0.94143266540601489</v>
      </c>
      <c r="L77" s="5"/>
      <c r="M77" s="75"/>
      <c r="N77" s="75"/>
      <c r="O77" s="20"/>
    </row>
    <row r="78" spans="2:15" x14ac:dyDescent="0.25">
      <c r="B78" s="16"/>
      <c r="C78" s="75"/>
      <c r="D78" s="75"/>
      <c r="E78" s="5"/>
      <c r="F78" s="67" t="s">
        <v>14</v>
      </c>
      <c r="G78" s="49"/>
      <c r="H78" s="64">
        <v>50.443871000000001</v>
      </c>
      <c r="I78" s="70">
        <f>+H78/$H$81</f>
        <v>0.13716174092454653</v>
      </c>
      <c r="J78" s="64">
        <v>43.329250999999999</v>
      </c>
      <c r="K78" s="70">
        <f t="shared" ref="K78:K81" si="12">+J78/H78</f>
        <v>0.85895967420898367</v>
      </c>
      <c r="L78" s="5"/>
      <c r="M78" s="75"/>
      <c r="N78" s="75"/>
      <c r="O78" s="20"/>
    </row>
    <row r="79" spans="2:15" x14ac:dyDescent="0.25">
      <c r="B79" s="16"/>
      <c r="C79" s="75"/>
      <c r="D79" s="75"/>
      <c r="E79" s="5"/>
      <c r="F79" s="67" t="s">
        <v>23</v>
      </c>
      <c r="G79" s="49"/>
      <c r="H79" s="64">
        <v>20.265730000000001</v>
      </c>
      <c r="I79" s="70">
        <f>+H79/$H$81</f>
        <v>5.5104470628489437E-2</v>
      </c>
      <c r="J79" s="64">
        <v>15.989675</v>
      </c>
      <c r="K79" s="70">
        <f t="shared" si="12"/>
        <v>0.78900069230173298</v>
      </c>
      <c r="L79" s="5"/>
      <c r="M79" s="75"/>
      <c r="N79" s="75"/>
      <c r="O79" s="20"/>
    </row>
    <row r="80" spans="2:15" x14ac:dyDescent="0.25">
      <c r="B80" s="16"/>
      <c r="C80" s="75"/>
      <c r="D80" s="75"/>
      <c r="E80" s="5"/>
      <c r="F80" s="67" t="s">
        <v>15</v>
      </c>
      <c r="G80" s="49"/>
      <c r="H80" s="64">
        <v>16.511662000000001</v>
      </c>
      <c r="I80" s="70">
        <f>+H80/$H$81</f>
        <v>4.4896798373734635E-2</v>
      </c>
      <c r="J80" s="64">
        <v>0</v>
      </c>
      <c r="K80" s="70">
        <f t="shared" si="12"/>
        <v>0</v>
      </c>
      <c r="L80" s="5"/>
      <c r="M80" s="75"/>
      <c r="N80" s="75"/>
      <c r="O80" s="20"/>
    </row>
    <row r="81" spans="2:15" x14ac:dyDescent="0.25">
      <c r="B81" s="16"/>
      <c r="C81" s="75"/>
      <c r="D81" s="75"/>
      <c r="E81" s="5"/>
      <c r="F81" s="68" t="s">
        <v>0</v>
      </c>
      <c r="G81" s="51"/>
      <c r="H81" s="65">
        <f>SUM(H77:H80)</f>
        <v>367.76925299999999</v>
      </c>
      <c r="I81" s="69">
        <f>+H81/$H$81</f>
        <v>1</v>
      </c>
      <c r="J81" s="65">
        <f>SUM(J77:J80)</f>
        <v>323.43596799999995</v>
      </c>
      <c r="K81" s="69">
        <f t="shared" si="12"/>
        <v>0.87945353060822606</v>
      </c>
      <c r="L81" s="5"/>
      <c r="M81" s="75"/>
      <c r="N81" s="75"/>
      <c r="O81" s="20"/>
    </row>
    <row r="82" spans="2:15" x14ac:dyDescent="0.25">
      <c r="B82" s="16"/>
      <c r="C82" s="19"/>
      <c r="E82" s="11"/>
      <c r="F82" s="117" t="s">
        <v>82</v>
      </c>
      <c r="G82" s="117"/>
      <c r="H82" s="117"/>
      <c r="I82" s="117"/>
      <c r="J82" s="117"/>
      <c r="K82" s="117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99.0%, del mismo modo para proyectos EDUCACION se tiene un nivel de avance de 86.0%. Cabe destacar que solo estos dos sectores concentran el 73.1%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5"/>
      <c r="D86" s="5"/>
      <c r="E86" s="5"/>
      <c r="F86" s="5"/>
      <c r="G86" s="5"/>
      <c r="H86" s="75"/>
      <c r="I86" s="75"/>
      <c r="J86" s="75"/>
      <c r="K86" s="75"/>
      <c r="L86" s="75"/>
      <c r="M86" s="75"/>
      <c r="N86" s="75"/>
      <c r="O86" s="20"/>
    </row>
    <row r="87" spans="2:15" x14ac:dyDescent="0.25">
      <c r="B87" s="16"/>
      <c r="C87" s="75"/>
      <c r="D87" s="5"/>
      <c r="E87" s="128" t="s">
        <v>61</v>
      </c>
      <c r="F87" s="128"/>
      <c r="G87" s="128"/>
      <c r="H87" s="128"/>
      <c r="I87" s="128"/>
      <c r="J87" s="128"/>
      <c r="K87" s="128"/>
      <c r="L87" s="128"/>
      <c r="M87" s="75"/>
      <c r="N87" s="75"/>
      <c r="O87" s="20"/>
    </row>
    <row r="88" spans="2:15" x14ac:dyDescent="0.25">
      <c r="B88" s="16"/>
      <c r="C88" s="75"/>
      <c r="D88" s="5"/>
      <c r="E88" s="5"/>
      <c r="F88" s="129" t="s">
        <v>1</v>
      </c>
      <c r="G88" s="129"/>
      <c r="H88" s="129"/>
      <c r="I88" s="129"/>
      <c r="J88" s="129"/>
      <c r="K88" s="129"/>
      <c r="L88" s="5"/>
      <c r="M88" s="75"/>
      <c r="N88" s="75"/>
      <c r="O88" s="20"/>
    </row>
    <row r="89" spans="2:15" x14ac:dyDescent="0.25">
      <c r="B89" s="16"/>
      <c r="C89" s="75"/>
      <c r="D89" s="5"/>
      <c r="E89" s="75"/>
      <c r="F89" s="133" t="s">
        <v>22</v>
      </c>
      <c r="G89" s="134"/>
      <c r="H89" s="72" t="s">
        <v>20</v>
      </c>
      <c r="I89" s="72" t="s">
        <v>3</v>
      </c>
      <c r="J89" s="66" t="s">
        <v>21</v>
      </c>
      <c r="K89" s="66" t="s">
        <v>18</v>
      </c>
      <c r="L89" s="5"/>
      <c r="M89" s="75"/>
      <c r="N89" s="75"/>
      <c r="O89" s="20"/>
    </row>
    <row r="90" spans="2:15" x14ac:dyDescent="0.25">
      <c r="B90" s="16"/>
      <c r="C90" s="75"/>
      <c r="D90" s="5"/>
      <c r="E90" s="75"/>
      <c r="F90" s="67" t="s">
        <v>50</v>
      </c>
      <c r="G90" s="73"/>
      <c r="H90" s="64">
        <v>219.47027799999998</v>
      </c>
      <c r="I90" s="70">
        <f t="shared" ref="I90:I97" si="13">+H90/$H$98</f>
        <v>0.5967608118669997</v>
      </c>
      <c r="J90" s="64">
        <v>217.29345699999999</v>
      </c>
      <c r="K90" s="70">
        <f>+J90/H90</f>
        <v>0.99008147700072635</v>
      </c>
      <c r="L90" s="5"/>
      <c r="M90" s="75"/>
      <c r="N90" s="75"/>
      <c r="O90" s="20"/>
    </row>
    <row r="91" spans="2:15" x14ac:dyDescent="0.25">
      <c r="B91" s="16"/>
      <c r="C91" s="75"/>
      <c r="D91" s="5"/>
      <c r="E91" s="75"/>
      <c r="F91" s="67" t="s">
        <v>52</v>
      </c>
      <c r="G91" s="73"/>
      <c r="H91" s="64">
        <v>49.378473</v>
      </c>
      <c r="I91" s="70">
        <f t="shared" si="13"/>
        <v>0.13426482120842226</v>
      </c>
      <c r="J91" s="64">
        <v>42.441004999999997</v>
      </c>
      <c r="K91" s="70">
        <f t="shared" ref="K91:K98" si="14">+J91/H91</f>
        <v>0.85950420135511274</v>
      </c>
      <c r="L91" s="5"/>
      <c r="M91" s="75"/>
      <c r="N91" s="75"/>
      <c r="O91" s="20"/>
    </row>
    <row r="92" spans="2:15" x14ac:dyDescent="0.25">
      <c r="B92" s="16"/>
      <c r="C92" s="75"/>
      <c r="D92" s="5"/>
      <c r="E92" s="75"/>
      <c r="F92" s="67" t="s">
        <v>53</v>
      </c>
      <c r="G92" s="73"/>
      <c r="H92" s="64">
        <v>29.722314999999998</v>
      </c>
      <c r="I92" s="70">
        <f t="shared" si="13"/>
        <v>8.0817835524711473E-2</v>
      </c>
      <c r="J92" s="64">
        <v>27.950205999999998</v>
      </c>
      <c r="K92" s="70">
        <f t="shared" si="14"/>
        <v>0.94037782723182894</v>
      </c>
      <c r="L92" s="5"/>
      <c r="M92" s="75"/>
      <c r="N92" s="75"/>
      <c r="O92" s="20"/>
    </row>
    <row r="93" spans="2:15" x14ac:dyDescent="0.25">
      <c r="B93" s="16"/>
      <c r="C93" s="75"/>
      <c r="D93" s="5"/>
      <c r="E93" s="75"/>
      <c r="F93" s="67" t="s">
        <v>60</v>
      </c>
      <c r="G93" s="73"/>
      <c r="H93" s="64">
        <v>19.128042000000001</v>
      </c>
      <c r="I93" s="70">
        <f t="shared" si="13"/>
        <v>5.201098744380353E-2</v>
      </c>
      <c r="J93" s="64">
        <v>14.872603</v>
      </c>
      <c r="K93" s="70">
        <f t="shared" si="14"/>
        <v>0.77752877163276823</v>
      </c>
      <c r="L93" s="5"/>
      <c r="M93" s="75"/>
      <c r="N93" s="75"/>
      <c r="O93" s="20"/>
    </row>
    <row r="94" spans="2:15" x14ac:dyDescent="0.25">
      <c r="B94" s="16"/>
      <c r="C94" s="75"/>
      <c r="D94" s="5"/>
      <c r="E94" s="75"/>
      <c r="F94" s="67" t="s">
        <v>88</v>
      </c>
      <c r="G94" s="73"/>
      <c r="H94" s="64">
        <v>16.792422999999999</v>
      </c>
      <c r="I94" s="70">
        <f t="shared" si="13"/>
        <v>4.5660214558501992E-2</v>
      </c>
      <c r="J94" s="64">
        <v>15.530638999999999</v>
      </c>
      <c r="K94" s="70">
        <f t="shared" si="14"/>
        <v>0.92485992045340926</v>
      </c>
      <c r="L94" s="5"/>
      <c r="M94" s="75"/>
      <c r="N94" s="75"/>
      <c r="O94" s="20"/>
    </row>
    <row r="95" spans="2:15" x14ac:dyDescent="0.25">
      <c r="B95" s="16"/>
      <c r="C95" s="75"/>
      <c r="D95" s="5"/>
      <c r="E95" s="75"/>
      <c r="F95" s="67" t="s">
        <v>54</v>
      </c>
      <c r="G95" s="73"/>
      <c r="H95" s="64">
        <v>16.511662000000001</v>
      </c>
      <c r="I95" s="70">
        <f t="shared" si="13"/>
        <v>4.4896798373734642E-2</v>
      </c>
      <c r="J95" s="64">
        <v>0</v>
      </c>
      <c r="K95" s="70">
        <f t="shared" si="14"/>
        <v>0</v>
      </c>
      <c r="L95" s="5"/>
      <c r="M95" s="75"/>
      <c r="N95" s="75"/>
      <c r="O95" s="20"/>
    </row>
    <row r="96" spans="2:15" x14ac:dyDescent="0.25">
      <c r="B96" s="16"/>
      <c r="C96" s="75"/>
      <c r="D96" s="5"/>
      <c r="E96" s="75"/>
      <c r="F96" s="67" t="s">
        <v>86</v>
      </c>
      <c r="G96" s="73"/>
      <c r="H96" s="64">
        <v>9.5190739999999998</v>
      </c>
      <c r="I96" s="70">
        <f t="shared" si="13"/>
        <v>2.5883278502349411E-2</v>
      </c>
      <c r="J96" s="64">
        <v>1.2554909999999999</v>
      </c>
      <c r="K96" s="70">
        <f t="shared" si="14"/>
        <v>0.13189213572664735</v>
      </c>
      <c r="L96" s="5"/>
      <c r="M96" s="75"/>
      <c r="N96" s="75"/>
      <c r="O96" s="20"/>
    </row>
    <row r="97" spans="2:15" x14ac:dyDescent="0.25">
      <c r="B97" s="16"/>
      <c r="C97" s="75"/>
      <c r="D97" s="5"/>
      <c r="E97" s="75"/>
      <c r="F97" s="67" t="s">
        <v>55</v>
      </c>
      <c r="G97" s="73"/>
      <c r="H97" s="64">
        <v>7.2469859999999997</v>
      </c>
      <c r="I97" s="70">
        <f t="shared" si="13"/>
        <v>1.9705252521477104E-2</v>
      </c>
      <c r="J97" s="64">
        <v>4.092566999999999</v>
      </c>
      <c r="K97" s="70">
        <f t="shared" si="14"/>
        <v>0.56472677054985332</v>
      </c>
      <c r="L97" s="5"/>
      <c r="M97" s="75"/>
      <c r="N97" s="75"/>
      <c r="O97" s="20"/>
    </row>
    <row r="98" spans="2:15" x14ac:dyDescent="0.25">
      <c r="B98" s="16"/>
      <c r="C98" s="75"/>
      <c r="D98" s="5"/>
      <c r="E98" s="75"/>
      <c r="F98" s="68" t="s">
        <v>0</v>
      </c>
      <c r="G98" s="74"/>
      <c r="H98" s="65">
        <f>SUM(H90:H97)</f>
        <v>367.76925299999994</v>
      </c>
      <c r="I98" s="69">
        <f>SUM(I90:I97)</f>
        <v>1</v>
      </c>
      <c r="J98" s="65">
        <f>SUM(J90:J97)</f>
        <v>323.435968</v>
      </c>
      <c r="K98" s="69">
        <f t="shared" si="14"/>
        <v>0.8794535306082264</v>
      </c>
      <c r="L98" s="5"/>
      <c r="M98" s="75"/>
      <c r="N98" s="75"/>
      <c r="O98" s="20"/>
    </row>
    <row r="99" spans="2:15" x14ac:dyDescent="0.25">
      <c r="B99" s="16"/>
      <c r="C99" s="19"/>
      <c r="E99" s="11"/>
      <c r="F99" s="117" t="s">
        <v>82</v>
      </c>
      <c r="G99" s="117"/>
      <c r="H99" s="117"/>
      <c r="I99" s="117"/>
      <c r="J99" s="117"/>
      <c r="K99" s="117"/>
      <c r="L99" s="11"/>
      <c r="N99" s="19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al cierre del 2017, 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al cierre del 2017,  los 131  proyectos presupuestados para el 2017, 54 no cuentan con ningún avance en ejecución del gasto, mientras que 11 (8.4% de proyectos) no superan el 50,0% de ejecución, 35 proyectos (26.7% del total) tienen un nivel de ejecución mayor al 50,0% pero no culminan al 100% y 31 proyectos por S/ 157.7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28" t="s">
        <v>65</v>
      </c>
      <c r="F104" s="128"/>
      <c r="G104" s="128"/>
      <c r="H104" s="128"/>
      <c r="I104" s="128"/>
      <c r="J104" s="128"/>
      <c r="K104" s="128"/>
      <c r="L104" s="128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9" t="s">
        <v>33</v>
      </c>
      <c r="G105" s="129"/>
      <c r="H105" s="129"/>
      <c r="I105" s="129"/>
      <c r="J105" s="129"/>
      <c r="K105" s="129"/>
      <c r="L105" s="5"/>
      <c r="M105" s="19"/>
      <c r="N105" s="19"/>
      <c r="O105" s="20"/>
    </row>
    <row r="106" spans="2:15" x14ac:dyDescent="0.25">
      <c r="B106" s="16"/>
      <c r="C106" s="19"/>
      <c r="D106" s="19"/>
      <c r="E106" s="75"/>
      <c r="F106" s="77" t="s">
        <v>25</v>
      </c>
      <c r="G106" s="66" t="s">
        <v>18</v>
      </c>
      <c r="H106" s="66" t="s">
        <v>20</v>
      </c>
      <c r="I106" s="66" t="s">
        <v>7</v>
      </c>
      <c r="J106" s="66" t="s">
        <v>24</v>
      </c>
      <c r="K106" s="66" t="s">
        <v>3</v>
      </c>
      <c r="L106" s="75"/>
      <c r="M106" s="19"/>
      <c r="N106" s="19"/>
      <c r="O106" s="20"/>
    </row>
    <row r="107" spans="2:15" x14ac:dyDescent="0.25">
      <c r="B107" s="16"/>
      <c r="C107" s="19"/>
      <c r="D107" s="19"/>
      <c r="E107" s="75"/>
      <c r="F107" s="78" t="s">
        <v>26</v>
      </c>
      <c r="G107" s="70">
        <f>+I107/H107</f>
        <v>0</v>
      </c>
      <c r="H107" s="64">
        <v>22.301638000000001</v>
      </c>
      <c r="I107" s="64">
        <v>0</v>
      </c>
      <c r="J107" s="78">
        <v>54</v>
      </c>
      <c r="K107" s="70">
        <f>+J107/$J$111</f>
        <v>0.41221374045801529</v>
      </c>
      <c r="L107" s="75"/>
      <c r="M107" s="19"/>
      <c r="N107" s="19"/>
      <c r="O107" s="20"/>
    </row>
    <row r="108" spans="2:15" x14ac:dyDescent="0.25">
      <c r="B108" s="16"/>
      <c r="C108" s="19"/>
      <c r="D108" s="19"/>
      <c r="E108" s="75"/>
      <c r="F108" s="78" t="s">
        <v>27</v>
      </c>
      <c r="G108" s="70">
        <f t="shared" ref="G108:G111" si="15">+I108/H108</f>
        <v>0.1714411518887767</v>
      </c>
      <c r="H108" s="64">
        <v>12.820334999999998</v>
      </c>
      <c r="I108" s="64">
        <v>2.1979329999999999</v>
      </c>
      <c r="J108" s="78">
        <v>11</v>
      </c>
      <c r="K108" s="70">
        <f>+J108/$J$111</f>
        <v>8.3969465648854963E-2</v>
      </c>
      <c r="L108" s="75"/>
      <c r="M108" s="19"/>
      <c r="N108" s="19"/>
      <c r="O108" s="20"/>
    </row>
    <row r="109" spans="2:15" x14ac:dyDescent="0.25">
      <c r="B109" s="16"/>
      <c r="C109" s="19"/>
      <c r="D109" s="19"/>
      <c r="E109" s="75"/>
      <c r="F109" s="78" t="s">
        <v>28</v>
      </c>
      <c r="G109" s="70">
        <f t="shared" si="15"/>
        <v>0.93490890783281022</v>
      </c>
      <c r="H109" s="64">
        <v>174.91169099999996</v>
      </c>
      <c r="I109" s="64">
        <v>163.52649799999995</v>
      </c>
      <c r="J109" s="78">
        <v>35</v>
      </c>
      <c r="K109" s="70">
        <f>+J109/$J$111</f>
        <v>0.26717557251908397</v>
      </c>
      <c r="L109" s="75"/>
      <c r="M109" s="19"/>
      <c r="N109" s="19"/>
      <c r="O109" s="20"/>
    </row>
    <row r="110" spans="2:15" x14ac:dyDescent="0.25">
      <c r="B110" s="16"/>
      <c r="C110" s="19"/>
      <c r="D110" s="19"/>
      <c r="E110" s="75"/>
      <c r="F110" s="78" t="s">
        <v>29</v>
      </c>
      <c r="G110" s="70">
        <f t="shared" si="15"/>
        <v>0.99984754867210068</v>
      </c>
      <c r="H110" s="64">
        <v>157.73558899999998</v>
      </c>
      <c r="I110" s="64">
        <v>157.71154199999995</v>
      </c>
      <c r="J110" s="78">
        <v>31</v>
      </c>
      <c r="K110" s="70">
        <f>+J110/$J$111</f>
        <v>0.23664122137404581</v>
      </c>
      <c r="L110" s="75"/>
      <c r="M110" s="19"/>
      <c r="N110" s="19"/>
      <c r="O110" s="20"/>
    </row>
    <row r="111" spans="2:15" x14ac:dyDescent="0.25">
      <c r="B111" s="16"/>
      <c r="C111" s="19"/>
      <c r="D111" s="19"/>
      <c r="E111" s="75"/>
      <c r="F111" s="79" t="s">
        <v>0</v>
      </c>
      <c r="G111" s="69">
        <f t="shared" si="15"/>
        <v>0.87945354420370736</v>
      </c>
      <c r="H111" s="65">
        <f t="shared" ref="H111:J111" si="16">SUM(H107:H110)</f>
        <v>367.76925299999994</v>
      </c>
      <c r="I111" s="65">
        <f t="shared" si="16"/>
        <v>323.43597299999988</v>
      </c>
      <c r="J111" s="79">
        <f t="shared" si="16"/>
        <v>131</v>
      </c>
      <c r="K111" s="69">
        <f>+J111/$J$111</f>
        <v>1</v>
      </c>
      <c r="L111" s="75"/>
      <c r="M111" s="19"/>
      <c r="N111" s="19"/>
      <c r="O111" s="20"/>
    </row>
    <row r="112" spans="2:15" x14ac:dyDescent="0.25">
      <c r="B112" s="16"/>
      <c r="C112" s="19"/>
      <c r="E112" s="11"/>
      <c r="F112" s="117" t="s">
        <v>82</v>
      </c>
      <c r="G112" s="117"/>
      <c r="H112" s="117"/>
      <c r="I112" s="117"/>
      <c r="J112" s="117"/>
      <c r="K112" s="117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31" t="s">
        <v>30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7"/>
    </row>
    <row r="119" spans="2:15" x14ac:dyDescent="0.25">
      <c r="B119" s="1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66.7%, mientras que para los proyectos del tipo social se registra un avance del 66.2% a dos meses de culminar el año 2017. Cabe resaltar que estos dos tipos de proyectos absorben el 98.1%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5"/>
      <c r="D122" s="75"/>
      <c r="E122" s="5"/>
      <c r="F122" s="5"/>
      <c r="G122" s="5"/>
      <c r="H122" s="5"/>
      <c r="I122" s="5"/>
      <c r="J122" s="5"/>
      <c r="K122" s="5"/>
      <c r="L122" s="5"/>
      <c r="M122" s="75"/>
      <c r="N122" s="75"/>
      <c r="O122" s="20"/>
    </row>
    <row r="123" spans="2:15" x14ac:dyDescent="0.25">
      <c r="B123" s="16"/>
      <c r="C123" s="75"/>
      <c r="D123" s="75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5"/>
      <c r="N123" s="75"/>
      <c r="O123" s="20"/>
    </row>
    <row r="124" spans="2:15" x14ac:dyDescent="0.25">
      <c r="B124" s="16"/>
      <c r="C124" s="75"/>
      <c r="D124" s="75"/>
      <c r="E124" s="5"/>
      <c r="F124" s="129" t="s">
        <v>1</v>
      </c>
      <c r="G124" s="129"/>
      <c r="H124" s="129"/>
      <c r="I124" s="129"/>
      <c r="J124" s="129"/>
      <c r="K124" s="129"/>
      <c r="L124" s="5"/>
      <c r="M124" s="75"/>
      <c r="N124" s="75"/>
      <c r="O124" s="20"/>
    </row>
    <row r="125" spans="2:15" x14ac:dyDescent="0.25">
      <c r="B125" s="16"/>
      <c r="C125" s="75"/>
      <c r="D125" s="75"/>
      <c r="E125" s="5"/>
      <c r="F125" s="130" t="s">
        <v>32</v>
      </c>
      <c r="G125" s="130"/>
      <c r="H125" s="66" t="s">
        <v>6</v>
      </c>
      <c r="I125" s="66" t="s">
        <v>16</v>
      </c>
      <c r="J125" s="66" t="s">
        <v>17</v>
      </c>
      <c r="K125" s="66" t="s">
        <v>18</v>
      </c>
      <c r="L125" s="5"/>
      <c r="M125" s="75"/>
      <c r="N125" s="75"/>
      <c r="O125" s="20"/>
    </row>
    <row r="126" spans="2:15" x14ac:dyDescent="0.25">
      <c r="B126" s="16"/>
      <c r="C126" s="75"/>
      <c r="D126" s="75"/>
      <c r="E126" s="5"/>
      <c r="F126" s="67" t="s">
        <v>13</v>
      </c>
      <c r="G126" s="49"/>
      <c r="H126" s="63">
        <v>791.23198600000001</v>
      </c>
      <c r="I126" s="70">
        <f>+H126/H$130</f>
        <v>0.78420606351506472</v>
      </c>
      <c r="J126" s="64">
        <v>528.13033400000006</v>
      </c>
      <c r="K126" s="70">
        <f>+J126/H126</f>
        <v>0.66747849346929722</v>
      </c>
      <c r="L126" s="5"/>
      <c r="M126" s="75"/>
      <c r="N126" s="75"/>
      <c r="O126" s="20"/>
    </row>
    <row r="127" spans="2:15" x14ac:dyDescent="0.25">
      <c r="B127" s="16"/>
      <c r="C127" s="75"/>
      <c r="D127" s="75"/>
      <c r="E127" s="5"/>
      <c r="F127" s="67" t="s">
        <v>14</v>
      </c>
      <c r="G127" s="49"/>
      <c r="H127" s="64">
        <v>198.53797400000002</v>
      </c>
      <c r="I127" s="70">
        <f t="shared" ref="I127:I129" si="17">+H127/H$130</f>
        <v>0.19677501137927489</v>
      </c>
      <c r="J127" s="64">
        <v>131.412656</v>
      </c>
      <c r="K127" s="70">
        <f t="shared" ref="K127:K130" si="18">+J127/H127</f>
        <v>0.66190186870749468</v>
      </c>
      <c r="L127" s="5"/>
      <c r="M127" s="75"/>
      <c r="N127" s="75"/>
      <c r="O127" s="20"/>
    </row>
    <row r="128" spans="2:15" x14ac:dyDescent="0.25">
      <c r="B128" s="16"/>
      <c r="C128" s="75"/>
      <c r="D128" s="75"/>
      <c r="E128" s="5"/>
      <c r="F128" s="67" t="s">
        <v>23</v>
      </c>
      <c r="G128" s="49"/>
      <c r="H128" s="64">
        <v>10.471337</v>
      </c>
      <c r="I128" s="70">
        <f t="shared" si="17"/>
        <v>1.0378354406554094E-2</v>
      </c>
      <c r="J128" s="64">
        <v>1.3519739999999998</v>
      </c>
      <c r="K128" s="70">
        <f t="shared" si="18"/>
        <v>0.12911187940947749</v>
      </c>
      <c r="L128" s="5"/>
      <c r="M128" s="75"/>
      <c r="N128" s="75"/>
      <c r="O128" s="20"/>
    </row>
    <row r="129" spans="2:15" x14ac:dyDescent="0.25">
      <c r="B129" s="16"/>
      <c r="C129" s="75"/>
      <c r="D129" s="75"/>
      <c r="E129" s="5"/>
      <c r="F129" s="67" t="s">
        <v>15</v>
      </c>
      <c r="G129" s="49"/>
      <c r="H129" s="64">
        <v>8.7179839999999995</v>
      </c>
      <c r="I129" s="70">
        <f t="shared" si="17"/>
        <v>8.640570699106339E-3</v>
      </c>
      <c r="J129" s="64">
        <v>8.2490839999999999</v>
      </c>
      <c r="K129" s="70">
        <f t="shared" si="18"/>
        <v>0.94621462943726442</v>
      </c>
      <c r="L129" s="5"/>
      <c r="M129" s="75"/>
      <c r="N129" s="75"/>
      <c r="O129" s="20"/>
    </row>
    <row r="130" spans="2:15" x14ac:dyDescent="0.25">
      <c r="B130" s="16"/>
      <c r="C130" s="75"/>
      <c r="D130" s="75"/>
      <c r="E130" s="5"/>
      <c r="F130" s="68" t="s">
        <v>0</v>
      </c>
      <c r="G130" s="51"/>
      <c r="H130" s="52">
        <f>SUM(H126:H129)</f>
        <v>1008.959281</v>
      </c>
      <c r="I130" s="69">
        <f>SUM(I126:I129)</f>
        <v>1</v>
      </c>
      <c r="J130" s="65">
        <f>SUM(J126:J129)</f>
        <v>669.14404800000011</v>
      </c>
      <c r="K130" s="69">
        <f t="shared" si="18"/>
        <v>0.66320223283619317</v>
      </c>
      <c r="L130" s="5"/>
      <c r="M130" s="75"/>
      <c r="N130" s="75"/>
      <c r="O130" s="20"/>
    </row>
    <row r="131" spans="2:15" x14ac:dyDescent="0.25">
      <c r="B131" s="16"/>
      <c r="C131" s="19"/>
      <c r="E131" s="11"/>
      <c r="F131" s="117" t="s">
        <v>82</v>
      </c>
      <c r="G131" s="117"/>
      <c r="H131" s="117"/>
      <c r="I131" s="117"/>
      <c r="J131" s="117"/>
      <c r="K131" s="117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TRANSPORTE cuenta con el mayor presupuesto en esta región, con un nivel de ejecución del 49.6%, del mismo modo para proyectos AGROPECUARIA se tiene un nivel de avance de 94.0%. Cabe destacar que solo estos dos sectores concentran el 75.6%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5"/>
      <c r="D135" s="5"/>
      <c r="E135" s="5"/>
      <c r="F135" s="5"/>
      <c r="G135" s="5"/>
      <c r="H135" s="75"/>
      <c r="I135" s="75"/>
      <c r="J135" s="75"/>
      <c r="K135" s="75"/>
      <c r="L135" s="75"/>
      <c r="M135" s="75"/>
      <c r="N135" s="75"/>
      <c r="O135" s="20"/>
    </row>
    <row r="136" spans="2:15" x14ac:dyDescent="0.25">
      <c r="B136" s="16"/>
      <c r="C136" s="75"/>
      <c r="D136" s="5"/>
      <c r="E136" s="128" t="s">
        <v>61</v>
      </c>
      <c r="F136" s="128"/>
      <c r="G136" s="128"/>
      <c r="H136" s="128"/>
      <c r="I136" s="128"/>
      <c r="J136" s="128"/>
      <c r="K136" s="128"/>
      <c r="L136" s="128"/>
      <c r="M136" s="75"/>
      <c r="N136" s="75"/>
      <c r="O136" s="20"/>
    </row>
    <row r="137" spans="2:15" x14ac:dyDescent="0.25">
      <c r="B137" s="16"/>
      <c r="C137" s="75"/>
      <c r="D137" s="5"/>
      <c r="E137" s="5"/>
      <c r="F137" s="129" t="s">
        <v>1</v>
      </c>
      <c r="G137" s="129"/>
      <c r="H137" s="129"/>
      <c r="I137" s="129"/>
      <c r="J137" s="129"/>
      <c r="K137" s="129"/>
      <c r="L137" s="5"/>
      <c r="M137" s="75"/>
      <c r="N137" s="75"/>
      <c r="O137" s="20"/>
    </row>
    <row r="138" spans="2:15" x14ac:dyDescent="0.25">
      <c r="B138" s="16"/>
      <c r="C138" s="75"/>
      <c r="D138" s="5"/>
      <c r="E138" s="75"/>
      <c r="F138" s="130" t="s">
        <v>22</v>
      </c>
      <c r="G138" s="130"/>
      <c r="H138" s="66" t="s">
        <v>20</v>
      </c>
      <c r="I138" s="66" t="s">
        <v>3</v>
      </c>
      <c r="J138" s="66" t="s">
        <v>21</v>
      </c>
      <c r="K138" s="66" t="s">
        <v>18</v>
      </c>
      <c r="L138" s="5"/>
      <c r="M138" s="75"/>
      <c r="N138" s="75"/>
      <c r="O138" s="20"/>
    </row>
    <row r="139" spans="2:15" x14ac:dyDescent="0.25">
      <c r="B139" s="16"/>
      <c r="C139" s="75"/>
      <c r="D139" s="5"/>
      <c r="E139" s="75"/>
      <c r="F139" s="67" t="s">
        <v>50</v>
      </c>
      <c r="G139" s="73"/>
      <c r="H139" s="64">
        <v>471.23889600000001</v>
      </c>
      <c r="I139" s="70">
        <f>+H139/H$147</f>
        <v>0.46705442417155391</v>
      </c>
      <c r="J139" s="64">
        <v>233.902084</v>
      </c>
      <c r="K139" s="70">
        <f>+J139/H139</f>
        <v>0.49635564038839441</v>
      </c>
      <c r="L139" s="5"/>
      <c r="M139" s="75"/>
      <c r="N139" s="75"/>
      <c r="O139" s="20"/>
    </row>
    <row r="140" spans="2:15" x14ac:dyDescent="0.25">
      <c r="B140" s="16"/>
      <c r="C140" s="75"/>
      <c r="D140" s="5"/>
      <c r="E140" s="75"/>
      <c r="F140" s="67" t="s">
        <v>53</v>
      </c>
      <c r="G140" s="73"/>
      <c r="H140" s="64">
        <v>291.959024</v>
      </c>
      <c r="I140" s="70">
        <f t="shared" ref="I140:I146" si="19">+H140/H$147</f>
        <v>0.28936650814157089</v>
      </c>
      <c r="J140" s="64">
        <v>274.48129800000004</v>
      </c>
      <c r="K140" s="70">
        <f t="shared" ref="K140:K147" si="20">+J140/H140</f>
        <v>0.94013637338368428</v>
      </c>
      <c r="L140" s="5"/>
      <c r="M140" s="75"/>
      <c r="N140" s="75"/>
      <c r="O140" s="20"/>
    </row>
    <row r="141" spans="2:15" x14ac:dyDescent="0.25">
      <c r="B141" s="16"/>
      <c r="C141" s="75"/>
      <c r="D141" s="5"/>
      <c r="E141" s="75"/>
      <c r="F141" s="67" t="s">
        <v>59</v>
      </c>
      <c r="G141" s="73"/>
      <c r="H141" s="64">
        <v>141.37470300000001</v>
      </c>
      <c r="I141" s="70">
        <f t="shared" si="19"/>
        <v>0.14011933450860445</v>
      </c>
      <c r="J141" s="64">
        <v>82.715710000000001</v>
      </c>
      <c r="K141" s="70">
        <f t="shared" si="20"/>
        <v>0.58508140597119407</v>
      </c>
      <c r="L141" s="5"/>
      <c r="M141" s="75"/>
      <c r="N141" s="75"/>
      <c r="O141" s="20"/>
    </row>
    <row r="142" spans="2:15" x14ac:dyDescent="0.25">
      <c r="B142" s="16"/>
      <c r="C142" s="75"/>
      <c r="D142" s="5"/>
      <c r="E142" s="75"/>
      <c r="F142" s="67" t="s">
        <v>52</v>
      </c>
      <c r="G142" s="73"/>
      <c r="H142" s="64">
        <v>34.749693000000001</v>
      </c>
      <c r="I142" s="70">
        <f t="shared" si="19"/>
        <v>3.4441125280654419E-2</v>
      </c>
      <c r="J142" s="64">
        <v>30.874292000000001</v>
      </c>
      <c r="K142" s="70">
        <f t="shared" si="20"/>
        <v>0.88847668380840084</v>
      </c>
      <c r="L142" s="5"/>
      <c r="M142" s="75"/>
      <c r="N142" s="75"/>
      <c r="O142" s="20"/>
    </row>
    <row r="143" spans="2:15" x14ac:dyDescent="0.25">
      <c r="B143" s="16"/>
      <c r="C143" s="75"/>
      <c r="D143" s="5"/>
      <c r="E143" s="75"/>
      <c r="F143" s="67" t="s">
        <v>51</v>
      </c>
      <c r="G143" s="73"/>
      <c r="H143" s="64">
        <v>21.634415000000001</v>
      </c>
      <c r="I143" s="70">
        <f t="shared" si="19"/>
        <v>2.1442307343223697E-2</v>
      </c>
      <c r="J143" s="64">
        <v>17.276580000000003</v>
      </c>
      <c r="K143" s="70">
        <f>+J143/H143</f>
        <v>0.79856931652646956</v>
      </c>
      <c r="L143" s="5"/>
      <c r="M143" s="75"/>
      <c r="N143" s="75"/>
      <c r="O143" s="20"/>
    </row>
    <row r="144" spans="2:15" x14ac:dyDescent="0.25">
      <c r="B144" s="16"/>
      <c r="C144" s="75"/>
      <c r="D144" s="5"/>
      <c r="E144" s="75"/>
      <c r="F144" s="67" t="s">
        <v>86</v>
      </c>
      <c r="G144" s="73"/>
      <c r="H144" s="64">
        <v>14.410819</v>
      </c>
      <c r="I144" s="70">
        <f t="shared" si="19"/>
        <v>1.4282854889562189E-2</v>
      </c>
      <c r="J144" s="64">
        <v>14.390790000000001</v>
      </c>
      <c r="K144" s="70">
        <f t="shared" si="20"/>
        <v>0.99861014144997595</v>
      </c>
      <c r="L144" s="5"/>
      <c r="M144" s="75"/>
      <c r="N144" s="75"/>
      <c r="O144" s="20"/>
    </row>
    <row r="145" spans="2:15" x14ac:dyDescent="0.25">
      <c r="B145" s="16"/>
      <c r="C145" s="75"/>
      <c r="D145" s="5"/>
      <c r="E145" s="75"/>
      <c r="F145" s="67" t="s">
        <v>93</v>
      </c>
      <c r="G145" s="73"/>
      <c r="H145" s="64">
        <v>12.759442999999999</v>
      </c>
      <c r="I145" s="70">
        <f t="shared" si="19"/>
        <v>1.2646142654393205E-2</v>
      </c>
      <c r="J145" s="64">
        <v>4.5130919999999994</v>
      </c>
      <c r="K145" s="70">
        <f t="shared" si="20"/>
        <v>0.35370603560045683</v>
      </c>
      <c r="L145" s="5"/>
      <c r="M145" s="75"/>
      <c r="N145" s="75"/>
      <c r="O145" s="20"/>
    </row>
    <row r="146" spans="2:15" x14ac:dyDescent="0.25">
      <c r="B146" s="16"/>
      <c r="C146" s="75"/>
      <c r="D146" s="5"/>
      <c r="E146" s="75"/>
      <c r="F146" s="67" t="s">
        <v>55</v>
      </c>
      <c r="G146" s="73"/>
      <c r="H146" s="64">
        <v>20.832288000000002</v>
      </c>
      <c r="I146" s="70">
        <f t="shared" si="19"/>
        <v>2.0647303010437351E-2</v>
      </c>
      <c r="J146" s="64">
        <v>10.990202</v>
      </c>
      <c r="K146" s="70">
        <f t="shared" si="20"/>
        <v>0.52755616665821825</v>
      </c>
      <c r="L146" s="5"/>
      <c r="M146" s="75"/>
      <c r="N146" s="75"/>
      <c r="O146" s="20"/>
    </row>
    <row r="147" spans="2:15" x14ac:dyDescent="0.25">
      <c r="B147" s="16"/>
      <c r="C147" s="19"/>
      <c r="D147" s="11"/>
      <c r="E147" s="19"/>
      <c r="F147" s="68" t="s">
        <v>0</v>
      </c>
      <c r="G147" s="74"/>
      <c r="H147" s="52">
        <f>SUM(H139:H146)</f>
        <v>1008.9592809999999</v>
      </c>
      <c r="I147" s="69">
        <f>SUM(I139:I146)</f>
        <v>1.0000000000000002</v>
      </c>
      <c r="J147" s="65">
        <f>SUM(J139:J146)</f>
        <v>669.144048</v>
      </c>
      <c r="K147" s="69">
        <f t="shared" si="20"/>
        <v>0.66320223283619317</v>
      </c>
      <c r="L147" s="5"/>
      <c r="M147" s="75"/>
      <c r="N147" s="19"/>
      <c r="O147" s="20"/>
    </row>
    <row r="148" spans="2:15" x14ac:dyDescent="0.25">
      <c r="B148" s="16"/>
      <c r="C148" s="19"/>
      <c r="E148" s="11"/>
      <c r="F148" s="117" t="s">
        <v>82</v>
      </c>
      <c r="G148" s="117"/>
      <c r="H148" s="117"/>
      <c r="I148" s="117"/>
      <c r="J148" s="117"/>
      <c r="K148" s="117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2"/>
      <c r="G149" s="42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8" t="str">
        <f>+CONCATENATE("Al al cierre del 2017, 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al cierre del 2017,  los 160  proyectos presupuestados para el 2017, 10 no cuentan con ningún avance en ejecución del gasto, mientras que 36 (22.5% de proyectos) no superan el 50,0% de ejecución, 73 proyectos (45.6% del total) tienen un nivel de ejecución mayor al 50,0% pero no culminan al 100% y 41 proyectos por S/ 52.7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19"/>
      <c r="D152" s="19"/>
      <c r="E152" s="75"/>
      <c r="F152" s="75"/>
      <c r="G152" s="75"/>
      <c r="H152" s="75"/>
      <c r="I152" s="75"/>
      <c r="J152" s="75"/>
      <c r="K152" s="75"/>
      <c r="L152" s="75"/>
      <c r="M152" s="19"/>
      <c r="N152" s="19"/>
      <c r="O152" s="20"/>
    </row>
    <row r="153" spans="2:15" x14ac:dyDescent="0.25">
      <c r="B153" s="16"/>
      <c r="C153" s="19"/>
      <c r="D153" s="19"/>
      <c r="E153" s="128" t="s">
        <v>66</v>
      </c>
      <c r="F153" s="128"/>
      <c r="G153" s="128"/>
      <c r="H153" s="128"/>
      <c r="I153" s="128"/>
      <c r="J153" s="128"/>
      <c r="K153" s="128"/>
      <c r="L153" s="128"/>
      <c r="M153" s="19"/>
      <c r="N153" s="19"/>
      <c r="O153" s="20"/>
    </row>
    <row r="154" spans="2:15" x14ac:dyDescent="0.25">
      <c r="B154" s="16"/>
      <c r="C154" s="19"/>
      <c r="D154" s="19"/>
      <c r="E154" s="5"/>
      <c r="F154" s="129" t="s">
        <v>33</v>
      </c>
      <c r="G154" s="129"/>
      <c r="H154" s="129"/>
      <c r="I154" s="129"/>
      <c r="J154" s="129"/>
      <c r="K154" s="129"/>
      <c r="L154" s="5"/>
      <c r="M154" s="19"/>
      <c r="N154" s="19"/>
      <c r="O154" s="20"/>
    </row>
    <row r="155" spans="2:15" x14ac:dyDescent="0.25">
      <c r="B155" s="16"/>
      <c r="C155" s="19"/>
      <c r="D155" s="19"/>
      <c r="E155" s="75"/>
      <c r="F155" s="66" t="s">
        <v>25</v>
      </c>
      <c r="G155" s="66" t="s">
        <v>18</v>
      </c>
      <c r="H155" s="66" t="s">
        <v>20</v>
      </c>
      <c r="I155" s="66" t="s">
        <v>7</v>
      </c>
      <c r="J155" s="66" t="s">
        <v>24</v>
      </c>
      <c r="K155" s="66" t="s">
        <v>3</v>
      </c>
      <c r="L155" s="75"/>
      <c r="M155" s="19"/>
      <c r="N155" s="19"/>
      <c r="O155" s="20"/>
    </row>
    <row r="156" spans="2:15" x14ac:dyDescent="0.25">
      <c r="B156" s="16"/>
      <c r="C156" s="19"/>
      <c r="D156" s="19"/>
      <c r="E156" s="75"/>
      <c r="F156" s="78" t="s">
        <v>26</v>
      </c>
      <c r="G156" s="70">
        <f>+I156/H156</f>
        <v>0</v>
      </c>
      <c r="H156" s="64">
        <v>1.2444030000000004</v>
      </c>
      <c r="I156" s="64">
        <v>0</v>
      </c>
      <c r="J156" s="78">
        <v>10</v>
      </c>
      <c r="K156" s="70">
        <f>+J156/J$160</f>
        <v>6.25E-2</v>
      </c>
      <c r="L156" s="75"/>
      <c r="M156" s="19"/>
      <c r="N156" s="19"/>
      <c r="O156" s="20"/>
    </row>
    <row r="157" spans="2:15" x14ac:dyDescent="0.25">
      <c r="B157" s="16"/>
      <c r="C157" s="19"/>
      <c r="D157" s="19"/>
      <c r="E157" s="75"/>
      <c r="F157" s="78" t="s">
        <v>27</v>
      </c>
      <c r="G157" s="70">
        <f t="shared" ref="G157:G160" si="21">+I157/H157</f>
        <v>0.1944621196470652</v>
      </c>
      <c r="H157" s="64">
        <v>212.26850799999994</v>
      </c>
      <c r="I157" s="64">
        <v>41.278184000000003</v>
      </c>
      <c r="J157" s="78">
        <v>36</v>
      </c>
      <c r="K157" s="70">
        <f t="shared" ref="K157:K159" si="22">+J157/J$160</f>
        <v>0.22500000000000001</v>
      </c>
      <c r="L157" s="75"/>
      <c r="M157" s="19"/>
      <c r="N157" s="19"/>
      <c r="O157" s="20"/>
    </row>
    <row r="158" spans="2:15" x14ac:dyDescent="0.25">
      <c r="B158" s="16"/>
      <c r="C158" s="19"/>
      <c r="D158" s="19"/>
      <c r="E158" s="75"/>
      <c r="F158" s="78" t="s">
        <v>28</v>
      </c>
      <c r="G158" s="70">
        <f t="shared" si="21"/>
        <v>0.7748311366969074</v>
      </c>
      <c r="H158" s="64">
        <v>742.27850400000011</v>
      </c>
      <c r="I158" s="64">
        <v>575.14049699999998</v>
      </c>
      <c r="J158" s="78">
        <v>73</v>
      </c>
      <c r="K158" s="70">
        <f t="shared" si="22"/>
        <v>0.45624999999999999</v>
      </c>
      <c r="L158" s="75"/>
      <c r="M158" s="19"/>
      <c r="N158" s="19"/>
      <c r="O158" s="20"/>
    </row>
    <row r="159" spans="2:15" x14ac:dyDescent="0.25">
      <c r="B159" s="16"/>
      <c r="C159" s="19"/>
      <c r="D159" s="19"/>
      <c r="E159" s="75"/>
      <c r="F159" s="78" t="s">
        <v>29</v>
      </c>
      <c r="G159" s="70">
        <f t="shared" si="21"/>
        <v>0.99167737896420394</v>
      </c>
      <c r="H159" s="64">
        <v>53.167865999999997</v>
      </c>
      <c r="I159" s="64">
        <v>52.725370000000012</v>
      </c>
      <c r="J159" s="78">
        <v>41</v>
      </c>
      <c r="K159" s="70">
        <f t="shared" si="22"/>
        <v>0.25624999999999998</v>
      </c>
      <c r="L159" s="75"/>
      <c r="M159" s="19"/>
      <c r="N159" s="19"/>
      <c r="O159" s="20"/>
    </row>
    <row r="160" spans="2:15" x14ac:dyDescent="0.25">
      <c r="B160" s="16"/>
      <c r="C160" s="19"/>
      <c r="D160" s="19"/>
      <c r="E160" s="75"/>
      <c r="F160" s="79" t="s">
        <v>0</v>
      </c>
      <c r="G160" s="69">
        <f t="shared" si="21"/>
        <v>0.66320223580955395</v>
      </c>
      <c r="H160" s="52">
        <f t="shared" ref="H160:J160" si="23">SUM(H156:H159)</f>
        <v>1008.959281</v>
      </c>
      <c r="I160" s="65">
        <f t="shared" si="23"/>
        <v>669.14405099999999</v>
      </c>
      <c r="J160" s="79">
        <f t="shared" si="23"/>
        <v>160</v>
      </c>
      <c r="K160" s="69">
        <f>SUM(K156:K159)</f>
        <v>0.99999999999999989</v>
      </c>
      <c r="L160" s="75"/>
      <c r="M160" s="19"/>
      <c r="N160" s="19"/>
      <c r="O160" s="20"/>
    </row>
    <row r="161" spans="2:15" x14ac:dyDescent="0.25">
      <c r="B161" s="16"/>
      <c r="C161" s="19"/>
      <c r="E161" s="5"/>
      <c r="F161" s="117" t="s">
        <v>82</v>
      </c>
      <c r="G161" s="117"/>
      <c r="H161" s="117"/>
      <c r="I161" s="117"/>
      <c r="J161" s="117"/>
      <c r="K161" s="117"/>
      <c r="L161" s="5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31" t="s">
        <v>31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7"/>
    </row>
    <row r="168" spans="2:15" x14ac:dyDescent="0.25">
      <c r="B168" s="1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51.1%, mientras que para los proyectos del tipo social se registra un avance del 64.8% a dos meses de culminar el año 2017. Cabe resaltar que estos dos tipos de proyectos absorben el 92.5%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5"/>
      <c r="D171" s="75"/>
      <c r="E171" s="5"/>
      <c r="F171" s="5"/>
      <c r="G171" s="5"/>
      <c r="H171" s="5"/>
      <c r="I171" s="5"/>
      <c r="J171" s="5"/>
      <c r="K171" s="5"/>
      <c r="L171" s="5"/>
      <c r="M171" s="75"/>
      <c r="N171" s="75"/>
      <c r="O171" s="20"/>
    </row>
    <row r="172" spans="2:15" x14ac:dyDescent="0.25">
      <c r="B172" s="16"/>
      <c r="C172" s="75"/>
      <c r="D172" s="75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5"/>
      <c r="N172" s="75"/>
      <c r="O172" s="20"/>
    </row>
    <row r="173" spans="2:15" x14ac:dyDescent="0.25">
      <c r="B173" s="16"/>
      <c r="C173" s="75"/>
      <c r="D173" s="75"/>
      <c r="E173" s="5"/>
      <c r="F173" s="129" t="s">
        <v>1</v>
      </c>
      <c r="G173" s="129"/>
      <c r="H173" s="129"/>
      <c r="I173" s="129"/>
      <c r="J173" s="129"/>
      <c r="K173" s="129"/>
      <c r="L173" s="5"/>
      <c r="M173" s="75"/>
      <c r="N173" s="75"/>
      <c r="O173" s="20"/>
    </row>
    <row r="174" spans="2:15" x14ac:dyDescent="0.25">
      <c r="B174" s="16"/>
      <c r="C174" s="75"/>
      <c r="D174" s="75"/>
      <c r="E174" s="5"/>
      <c r="F174" s="130" t="s">
        <v>32</v>
      </c>
      <c r="G174" s="130"/>
      <c r="H174" s="66" t="s">
        <v>6</v>
      </c>
      <c r="I174" s="66" t="s">
        <v>16</v>
      </c>
      <c r="J174" s="66" t="s">
        <v>17</v>
      </c>
      <c r="K174" s="66" t="s">
        <v>18</v>
      </c>
      <c r="L174" s="5"/>
      <c r="M174" s="75"/>
      <c r="N174" s="75"/>
      <c r="O174" s="20"/>
    </row>
    <row r="175" spans="2:15" x14ac:dyDescent="0.25">
      <c r="B175" s="16"/>
      <c r="C175" s="75"/>
      <c r="D175" s="75"/>
      <c r="E175" s="5"/>
      <c r="F175" s="67" t="s">
        <v>13</v>
      </c>
      <c r="G175" s="49"/>
      <c r="H175" s="63">
        <v>641.61923400000012</v>
      </c>
      <c r="I175" s="70">
        <f>+H175/H$179</f>
        <v>0.56605131695809086</v>
      </c>
      <c r="J175" s="64">
        <v>327.55244800000003</v>
      </c>
      <c r="K175" s="70">
        <f>+J175/H175</f>
        <v>0.51050908489442193</v>
      </c>
      <c r="L175" s="5"/>
      <c r="M175" s="75"/>
      <c r="N175" s="75"/>
      <c r="O175" s="20"/>
    </row>
    <row r="176" spans="2:15" x14ac:dyDescent="0.25">
      <c r="B176" s="16"/>
      <c r="C176" s="75"/>
      <c r="D176" s="75"/>
      <c r="E176" s="5"/>
      <c r="F176" s="67" t="s">
        <v>14</v>
      </c>
      <c r="G176" s="49"/>
      <c r="H176" s="64">
        <v>407.42147399999999</v>
      </c>
      <c r="I176" s="70">
        <f t="shared" ref="I176:I178" si="24">+H176/H$179</f>
        <v>0.35943664044632823</v>
      </c>
      <c r="J176" s="64">
        <v>264.03658100000001</v>
      </c>
      <c r="K176" s="70">
        <f t="shared" ref="K176:K179" si="25">+J176/H176</f>
        <v>0.64806741384475974</v>
      </c>
      <c r="L176" s="5"/>
      <c r="M176" s="75"/>
      <c r="N176" s="75"/>
      <c r="O176" s="20"/>
    </row>
    <row r="177" spans="2:15" x14ac:dyDescent="0.25">
      <c r="B177" s="16"/>
      <c r="C177" s="75"/>
      <c r="D177" s="75"/>
      <c r="E177" s="5"/>
      <c r="F177" s="67" t="s">
        <v>23</v>
      </c>
      <c r="G177" s="49"/>
      <c r="H177" s="64">
        <v>37.707538999999997</v>
      </c>
      <c r="I177" s="70">
        <f t="shared" si="24"/>
        <v>3.3266462380082837E-2</v>
      </c>
      <c r="J177" s="64">
        <v>25.035733</v>
      </c>
      <c r="K177" s="70">
        <f t="shared" si="25"/>
        <v>0.6639450270143592</v>
      </c>
      <c r="L177" s="5"/>
      <c r="M177" s="75"/>
      <c r="N177" s="75"/>
      <c r="O177" s="20"/>
    </row>
    <row r="178" spans="2:15" x14ac:dyDescent="0.25">
      <c r="B178" s="16"/>
      <c r="C178" s="75"/>
      <c r="D178" s="75"/>
      <c r="E178" s="5"/>
      <c r="F178" s="67" t="s">
        <v>15</v>
      </c>
      <c r="G178" s="49"/>
      <c r="H178" s="64">
        <v>46.751870000000004</v>
      </c>
      <c r="I178" s="70">
        <f t="shared" si="24"/>
        <v>4.1245580215498116E-2</v>
      </c>
      <c r="J178" s="64">
        <v>29.189549</v>
      </c>
      <c r="K178" s="70">
        <f t="shared" si="25"/>
        <v>0.62435040566291777</v>
      </c>
      <c r="L178" s="5"/>
      <c r="M178" s="75"/>
      <c r="N178" s="75"/>
      <c r="O178" s="20"/>
    </row>
    <row r="179" spans="2:15" x14ac:dyDescent="0.25">
      <c r="B179" s="16"/>
      <c r="C179" s="75"/>
      <c r="D179" s="75"/>
      <c r="E179" s="5"/>
      <c r="F179" s="68" t="s">
        <v>0</v>
      </c>
      <c r="G179" s="51"/>
      <c r="H179" s="52">
        <f>SUM(H175:H178)</f>
        <v>1133.500117</v>
      </c>
      <c r="I179" s="69">
        <f>SUM(I175:I178)</f>
        <v>0.99999999999999989</v>
      </c>
      <c r="J179" s="65">
        <f>SUM(J175:J178)</f>
        <v>645.81431100000009</v>
      </c>
      <c r="K179" s="69">
        <f t="shared" si="25"/>
        <v>0.56975231084162303</v>
      </c>
      <c r="L179" s="5"/>
      <c r="M179" s="75"/>
      <c r="N179" s="75"/>
      <c r="O179" s="20"/>
    </row>
    <row r="180" spans="2:15" x14ac:dyDescent="0.25">
      <c r="B180" s="16"/>
      <c r="C180" s="19"/>
      <c r="E180" s="11"/>
      <c r="F180" s="117" t="s">
        <v>82</v>
      </c>
      <c r="G180" s="117"/>
      <c r="H180" s="117"/>
      <c r="I180" s="117"/>
      <c r="J180" s="117"/>
      <c r="K180" s="117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48.7%, del mismo modo para proyectos SANEAMIENTO se tiene un nivel de avance de 61.3%. Cabe destacar que solo estos dos sectores concentran el 56.4%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5"/>
      <c r="D184" s="5"/>
      <c r="E184" s="5"/>
      <c r="F184" s="5"/>
      <c r="G184" s="5"/>
      <c r="H184" s="75"/>
      <c r="I184" s="75"/>
      <c r="J184" s="75"/>
      <c r="K184" s="75"/>
      <c r="L184" s="75"/>
      <c r="M184" s="75"/>
      <c r="N184" s="75"/>
      <c r="O184" s="20"/>
    </row>
    <row r="185" spans="2:15" x14ac:dyDescent="0.25">
      <c r="B185" s="16"/>
      <c r="C185" s="75"/>
      <c r="D185" s="5"/>
      <c r="E185" s="128" t="s">
        <v>61</v>
      </c>
      <c r="F185" s="128"/>
      <c r="G185" s="128"/>
      <c r="H185" s="128"/>
      <c r="I185" s="128"/>
      <c r="J185" s="128"/>
      <c r="K185" s="128"/>
      <c r="L185" s="128"/>
      <c r="M185" s="75"/>
      <c r="N185" s="75"/>
      <c r="O185" s="20"/>
    </row>
    <row r="186" spans="2:15" x14ac:dyDescent="0.25">
      <c r="B186" s="16"/>
      <c r="C186" s="75"/>
      <c r="D186" s="5"/>
      <c r="E186" s="5"/>
      <c r="F186" s="129" t="s">
        <v>1</v>
      </c>
      <c r="G186" s="129"/>
      <c r="H186" s="129"/>
      <c r="I186" s="129"/>
      <c r="J186" s="129"/>
      <c r="K186" s="129"/>
      <c r="L186" s="5"/>
      <c r="M186" s="75"/>
      <c r="N186" s="75"/>
      <c r="O186" s="20"/>
    </row>
    <row r="187" spans="2:15" x14ac:dyDescent="0.25">
      <c r="B187" s="16"/>
      <c r="C187" s="75"/>
      <c r="D187" s="5"/>
      <c r="E187" s="75"/>
      <c r="F187" s="130" t="s">
        <v>22</v>
      </c>
      <c r="G187" s="130"/>
      <c r="H187" s="66" t="s">
        <v>20</v>
      </c>
      <c r="I187" s="66" t="s">
        <v>3</v>
      </c>
      <c r="J187" s="66" t="s">
        <v>21</v>
      </c>
      <c r="K187" s="66" t="s">
        <v>18</v>
      </c>
      <c r="L187" s="5"/>
      <c r="M187" s="75"/>
      <c r="N187" s="75"/>
      <c r="O187" s="20"/>
    </row>
    <row r="188" spans="2:15" x14ac:dyDescent="0.25">
      <c r="B188" s="16"/>
      <c r="C188" s="75"/>
      <c r="D188" s="5"/>
      <c r="E188" s="75"/>
      <c r="F188" s="67" t="s">
        <v>50</v>
      </c>
      <c r="G188" s="73"/>
      <c r="H188" s="64">
        <v>462.40521799999999</v>
      </c>
      <c r="I188" s="70">
        <f>+H188/H$196</f>
        <v>0.40794457015481717</v>
      </c>
      <c r="J188" s="64">
        <v>224.96245000000002</v>
      </c>
      <c r="K188" s="70">
        <f>+J188/H188</f>
        <v>0.48650499873900649</v>
      </c>
      <c r="L188" s="5"/>
      <c r="M188" s="75"/>
      <c r="N188" s="75"/>
      <c r="O188" s="20"/>
    </row>
    <row r="189" spans="2:15" x14ac:dyDescent="0.25">
      <c r="B189" s="16"/>
      <c r="C189" s="75"/>
      <c r="D189" s="5"/>
      <c r="E189" s="75"/>
      <c r="F189" s="67" t="s">
        <v>51</v>
      </c>
      <c r="G189" s="73"/>
      <c r="H189" s="64">
        <v>176.81586899999999</v>
      </c>
      <c r="I189" s="70">
        <f t="shared" ref="I189:I195" si="26">+H189/H$196</f>
        <v>0.15599104609532211</v>
      </c>
      <c r="J189" s="64">
        <v>108.33782000000001</v>
      </c>
      <c r="K189" s="70">
        <f t="shared" ref="K189:K191" si="27">+J189/H189</f>
        <v>0.6127154797401132</v>
      </c>
      <c r="L189" s="5"/>
      <c r="M189" s="75"/>
      <c r="N189" s="75"/>
      <c r="O189" s="20"/>
    </row>
    <row r="190" spans="2:15" x14ac:dyDescent="0.25">
      <c r="B190" s="16"/>
      <c r="C190" s="75"/>
      <c r="D190" s="5"/>
      <c r="E190" s="75"/>
      <c r="F190" s="67" t="s">
        <v>52</v>
      </c>
      <c r="G190" s="73"/>
      <c r="H190" s="64">
        <v>124.813187</v>
      </c>
      <c r="I190" s="70">
        <f t="shared" si="26"/>
        <v>0.11011307817977049</v>
      </c>
      <c r="J190" s="64">
        <v>87.238522000000003</v>
      </c>
      <c r="K190" s="70">
        <f t="shared" si="27"/>
        <v>0.69895276370116244</v>
      </c>
      <c r="L190" s="5"/>
      <c r="M190" s="75"/>
      <c r="N190" s="75"/>
      <c r="O190" s="20"/>
    </row>
    <row r="191" spans="2:15" x14ac:dyDescent="0.25">
      <c r="B191" s="16"/>
      <c r="C191" s="75"/>
      <c r="D191" s="5"/>
      <c r="E191" s="75"/>
      <c r="F191" s="67" t="s">
        <v>53</v>
      </c>
      <c r="G191" s="73"/>
      <c r="H191" s="64">
        <v>81.741518999999997</v>
      </c>
      <c r="I191" s="70">
        <f t="shared" si="26"/>
        <v>7.2114257223318837E-2</v>
      </c>
      <c r="J191" s="64">
        <v>43.87406</v>
      </c>
      <c r="K191" s="70">
        <f t="shared" si="27"/>
        <v>0.53674143246591732</v>
      </c>
      <c r="L191" s="5"/>
      <c r="M191" s="75"/>
      <c r="N191" s="75"/>
      <c r="O191" s="20"/>
    </row>
    <row r="192" spans="2:15" x14ac:dyDescent="0.25">
      <c r="B192" s="16"/>
      <c r="C192" s="75"/>
      <c r="D192" s="5"/>
      <c r="E192" s="75"/>
      <c r="F192" s="67" t="s">
        <v>84</v>
      </c>
      <c r="G192" s="73"/>
      <c r="H192" s="64">
        <v>75.311914999999999</v>
      </c>
      <c r="I192" s="70">
        <f t="shared" si="26"/>
        <v>6.6441911977323589E-2</v>
      </c>
      <c r="J192" s="64">
        <v>51.146508999999995</v>
      </c>
      <c r="K192" s="70">
        <f>+J192/H192</f>
        <v>0.67912904618080683</v>
      </c>
      <c r="L192" s="5"/>
      <c r="M192" s="75"/>
      <c r="N192" s="75"/>
      <c r="O192" s="20"/>
    </row>
    <row r="193" spans="2:15" x14ac:dyDescent="0.25">
      <c r="B193" s="16"/>
      <c r="C193" s="75"/>
      <c r="D193" s="5"/>
      <c r="E193" s="75"/>
      <c r="F193" s="67" t="s">
        <v>54</v>
      </c>
      <c r="G193" s="73"/>
      <c r="H193" s="64">
        <v>46.751870000000004</v>
      </c>
      <c r="I193" s="70">
        <f t="shared" si="26"/>
        <v>4.1245580215498116E-2</v>
      </c>
      <c r="J193" s="64">
        <v>29.189549</v>
      </c>
      <c r="K193" s="70">
        <f t="shared" ref="K193:K196" si="28">+J193/H193</f>
        <v>0.62435040566291777</v>
      </c>
      <c r="L193" s="5"/>
      <c r="M193" s="75"/>
      <c r="N193" s="75"/>
      <c r="O193" s="20"/>
    </row>
    <row r="194" spans="2:15" x14ac:dyDescent="0.25">
      <c r="B194" s="16"/>
      <c r="C194" s="75"/>
      <c r="D194" s="5"/>
      <c r="E194" s="75"/>
      <c r="F194" s="67" t="s">
        <v>60</v>
      </c>
      <c r="G194" s="73"/>
      <c r="H194" s="64">
        <v>37.707538999999997</v>
      </c>
      <c r="I194" s="70">
        <f t="shared" si="26"/>
        <v>3.3266462380082837E-2</v>
      </c>
      <c r="J194" s="64">
        <v>25.035733</v>
      </c>
      <c r="K194" s="70">
        <f t="shared" si="28"/>
        <v>0.6639450270143592</v>
      </c>
      <c r="L194" s="5"/>
      <c r="M194" s="75"/>
      <c r="N194" s="75"/>
      <c r="O194" s="20"/>
    </row>
    <row r="195" spans="2:15" x14ac:dyDescent="0.25">
      <c r="B195" s="16"/>
      <c r="C195" s="75"/>
      <c r="D195" s="5"/>
      <c r="E195" s="75"/>
      <c r="F195" s="67" t="s">
        <v>55</v>
      </c>
      <c r="G195" s="73"/>
      <c r="H195" s="64">
        <v>127.953</v>
      </c>
      <c r="I195" s="70">
        <f t="shared" si="26"/>
        <v>0.11288309377386681</v>
      </c>
      <c r="J195" s="64">
        <v>76.029667999999987</v>
      </c>
      <c r="K195" s="70">
        <f t="shared" si="28"/>
        <v>0.5941999640492992</v>
      </c>
      <c r="L195" s="5"/>
      <c r="M195" s="75"/>
      <c r="N195" s="75"/>
      <c r="O195" s="20"/>
    </row>
    <row r="196" spans="2:15" x14ac:dyDescent="0.25">
      <c r="B196" s="16"/>
      <c r="C196" s="75"/>
      <c r="D196" s="5"/>
      <c r="E196" s="75"/>
      <c r="F196" s="68" t="s">
        <v>0</v>
      </c>
      <c r="G196" s="74"/>
      <c r="H196" s="52">
        <f>SUM(H188:H195)</f>
        <v>1133.500117</v>
      </c>
      <c r="I196" s="69">
        <f>SUM(I188:I195)</f>
        <v>0.99999999999999989</v>
      </c>
      <c r="J196" s="65">
        <f>SUM(J188:J195)</f>
        <v>645.81431100000009</v>
      </c>
      <c r="K196" s="69">
        <f t="shared" si="28"/>
        <v>0.56975231084162303</v>
      </c>
      <c r="L196" s="5"/>
      <c r="M196" s="75"/>
      <c r="N196" s="75"/>
      <c r="O196" s="20"/>
    </row>
    <row r="197" spans="2:15" x14ac:dyDescent="0.25">
      <c r="B197" s="16"/>
      <c r="C197" s="19"/>
      <c r="E197" s="11"/>
      <c r="F197" s="117" t="s">
        <v>82</v>
      </c>
      <c r="G197" s="117"/>
      <c r="H197" s="117"/>
      <c r="I197" s="117"/>
      <c r="J197" s="117"/>
      <c r="K197" s="117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2"/>
      <c r="G198" s="42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8" t="str">
        <f>+CONCATENATE("Al al cierre del 2017, 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al cierre del 2017,  los 1,535  proyectos presupuestados para el 2017, 289 no cuentan con ningún avance en ejecución del gasto, mientras que 228 (14.9% de proyectos) no superan el 50,0% de ejecución, 519 proyectos (33.8% del total) tienen un nivel de ejecución mayor al 50,0% pero no culminan al 100% y 499 proyectos por S/ 183.8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19"/>
      <c r="D201" s="19"/>
      <c r="E201" s="75"/>
      <c r="F201" s="75"/>
      <c r="G201" s="75"/>
      <c r="H201" s="75"/>
      <c r="I201" s="75"/>
      <c r="J201" s="75"/>
      <c r="K201" s="75"/>
      <c r="L201" s="75"/>
      <c r="M201" s="19"/>
      <c r="N201" s="19"/>
      <c r="O201" s="20"/>
    </row>
    <row r="202" spans="2:15" x14ac:dyDescent="0.25">
      <c r="B202" s="16"/>
      <c r="C202" s="19"/>
      <c r="D202" s="19"/>
      <c r="E202" s="128" t="s">
        <v>67</v>
      </c>
      <c r="F202" s="128"/>
      <c r="G202" s="128"/>
      <c r="H202" s="128"/>
      <c r="I202" s="128"/>
      <c r="J202" s="128"/>
      <c r="K202" s="128"/>
      <c r="L202" s="128"/>
      <c r="M202" s="19"/>
      <c r="N202" s="19"/>
      <c r="O202" s="20"/>
    </row>
    <row r="203" spans="2:15" x14ac:dyDescent="0.25">
      <c r="B203" s="16"/>
      <c r="C203" s="19"/>
      <c r="D203" s="19"/>
      <c r="E203" s="5"/>
      <c r="F203" s="129" t="s">
        <v>33</v>
      </c>
      <c r="G203" s="129"/>
      <c r="H203" s="129"/>
      <c r="I203" s="129"/>
      <c r="J203" s="129"/>
      <c r="K203" s="129"/>
      <c r="L203" s="5"/>
      <c r="M203" s="19"/>
      <c r="N203" s="19"/>
      <c r="O203" s="20"/>
    </row>
    <row r="204" spans="2:15" x14ac:dyDescent="0.25">
      <c r="B204" s="16"/>
      <c r="C204" s="19"/>
      <c r="D204" s="19"/>
      <c r="E204" s="75"/>
      <c r="F204" s="66" t="s">
        <v>25</v>
      </c>
      <c r="G204" s="66" t="s">
        <v>18</v>
      </c>
      <c r="H204" s="66" t="s">
        <v>20</v>
      </c>
      <c r="I204" s="66" t="s">
        <v>7</v>
      </c>
      <c r="J204" s="66" t="s">
        <v>24</v>
      </c>
      <c r="K204" s="66" t="s">
        <v>3</v>
      </c>
      <c r="L204" s="75"/>
      <c r="M204" s="19"/>
      <c r="N204" s="19"/>
      <c r="O204" s="20"/>
    </row>
    <row r="205" spans="2:15" x14ac:dyDescent="0.25">
      <c r="B205" s="16"/>
      <c r="C205" s="19"/>
      <c r="D205" s="19"/>
      <c r="E205" s="75"/>
      <c r="F205" s="78" t="s">
        <v>26</v>
      </c>
      <c r="G205" s="70">
        <f>+I205/H205</f>
        <v>0</v>
      </c>
      <c r="H205" s="64">
        <v>61.758353</v>
      </c>
      <c r="I205" s="64">
        <v>0</v>
      </c>
      <c r="J205" s="78">
        <v>289</v>
      </c>
      <c r="K205" s="70">
        <f>+J205/J$209</f>
        <v>0.18827361563517916</v>
      </c>
      <c r="L205" s="75"/>
      <c r="M205" s="19"/>
      <c r="N205" s="19"/>
      <c r="O205" s="20"/>
    </row>
    <row r="206" spans="2:15" x14ac:dyDescent="0.25">
      <c r="B206" s="16"/>
      <c r="C206" s="19"/>
      <c r="D206" s="19"/>
      <c r="E206" s="75"/>
      <c r="F206" s="78" t="s">
        <v>27</v>
      </c>
      <c r="G206" s="70">
        <f t="shared" ref="G206:G209" si="29">+I206/H206</f>
        <v>0.16627903536926186</v>
      </c>
      <c r="H206" s="64">
        <v>341.21599800000013</v>
      </c>
      <c r="I206" s="64">
        <v>56.73706700000001</v>
      </c>
      <c r="J206" s="78">
        <v>228</v>
      </c>
      <c r="K206" s="70">
        <f t="shared" ref="K206:K208" si="30">+J206/J$209</f>
        <v>0.1485342019543974</v>
      </c>
      <c r="L206" s="75"/>
      <c r="M206" s="19"/>
      <c r="N206" s="19"/>
      <c r="O206" s="20"/>
    </row>
    <row r="207" spans="2:15" x14ac:dyDescent="0.25">
      <c r="B207" s="16"/>
      <c r="C207" s="19"/>
      <c r="D207" s="19"/>
      <c r="E207" s="75"/>
      <c r="F207" s="78" t="s">
        <v>28</v>
      </c>
      <c r="G207" s="70">
        <f t="shared" si="29"/>
        <v>0.7424790886836089</v>
      </c>
      <c r="H207" s="64">
        <v>545.8365120000002</v>
      </c>
      <c r="I207" s="64">
        <v>405.27219599999989</v>
      </c>
      <c r="J207" s="78">
        <v>519</v>
      </c>
      <c r="K207" s="70">
        <f t="shared" si="30"/>
        <v>0.33811074918566775</v>
      </c>
      <c r="L207" s="75"/>
      <c r="M207" s="19"/>
      <c r="N207" s="19"/>
      <c r="O207" s="20"/>
    </row>
    <row r="208" spans="2:15" x14ac:dyDescent="0.25">
      <c r="B208" s="16"/>
      <c r="C208" s="19"/>
      <c r="D208" s="19"/>
      <c r="E208" s="75"/>
      <c r="F208" s="78" t="s">
        <v>29</v>
      </c>
      <c r="G208" s="70">
        <f t="shared" si="29"/>
        <v>0.9952125422521878</v>
      </c>
      <c r="H208" s="64">
        <v>184.68925400000001</v>
      </c>
      <c r="I208" s="64">
        <v>183.80506200000005</v>
      </c>
      <c r="J208" s="78">
        <v>499</v>
      </c>
      <c r="K208" s="70">
        <f t="shared" si="30"/>
        <v>0.32508143322475569</v>
      </c>
      <c r="L208" s="75"/>
      <c r="M208" s="19"/>
      <c r="N208" s="19"/>
      <c r="O208" s="20"/>
    </row>
    <row r="209" spans="2:15" x14ac:dyDescent="0.25">
      <c r="B209" s="16"/>
      <c r="C209" s="19"/>
      <c r="D209" s="19"/>
      <c r="E209" s="75"/>
      <c r="F209" s="106" t="s">
        <v>0</v>
      </c>
      <c r="G209" s="69">
        <f t="shared" si="29"/>
        <v>0.56975232319274627</v>
      </c>
      <c r="H209" s="52">
        <f t="shared" ref="H209:J209" si="31">SUM(H205:H208)</f>
        <v>1133.5001170000005</v>
      </c>
      <c r="I209" s="65">
        <f t="shared" si="31"/>
        <v>645.81432499999994</v>
      </c>
      <c r="J209" s="52">
        <f t="shared" si="31"/>
        <v>1535</v>
      </c>
      <c r="K209" s="69">
        <f>SUM(K205:K208)</f>
        <v>1</v>
      </c>
      <c r="L209" s="75"/>
      <c r="M209" s="19"/>
      <c r="N209" s="19"/>
      <c r="O209" s="20"/>
    </row>
    <row r="210" spans="2:15" x14ac:dyDescent="0.25">
      <c r="B210" s="16"/>
      <c r="C210" s="19"/>
      <c r="E210" s="11"/>
      <c r="F210" s="117" t="s">
        <v>82</v>
      </c>
      <c r="G210" s="117"/>
      <c r="H210" s="117"/>
      <c r="I210" s="117"/>
      <c r="J210" s="117"/>
      <c r="K210" s="117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8">
    <mergeCell ref="F210:K210"/>
    <mergeCell ref="F187:G187"/>
    <mergeCell ref="F203:K203"/>
    <mergeCell ref="C22:N23"/>
    <mergeCell ref="E25:L25"/>
    <mergeCell ref="F26:K26"/>
    <mergeCell ref="F27:G27"/>
    <mergeCell ref="C35:N36"/>
    <mergeCell ref="E38:L38"/>
    <mergeCell ref="F39:K39"/>
    <mergeCell ref="F40:G40"/>
    <mergeCell ref="C52:N53"/>
    <mergeCell ref="E55:L55"/>
    <mergeCell ref="F56:K56"/>
    <mergeCell ref="F33:K33"/>
    <mergeCell ref="F75:K75"/>
    <mergeCell ref="C69:N69"/>
    <mergeCell ref="C71:N72"/>
    <mergeCell ref="F76:G76"/>
    <mergeCell ref="F131:K131"/>
    <mergeCell ref="F82:K82"/>
    <mergeCell ref="F99:K99"/>
    <mergeCell ref="C118:N118"/>
    <mergeCell ref="C120:N121"/>
    <mergeCell ref="E123:L123"/>
    <mergeCell ref="F112:K112"/>
    <mergeCell ref="F105:K105"/>
    <mergeCell ref="E87:L87"/>
    <mergeCell ref="C84:N85"/>
    <mergeCell ref="C101:N102"/>
    <mergeCell ref="E104:L104"/>
    <mergeCell ref="C167:N167"/>
    <mergeCell ref="F137:K137"/>
    <mergeCell ref="F138:G138"/>
    <mergeCell ref="F154:K154"/>
    <mergeCell ref="E74:L74"/>
    <mergeCell ref="F125:G125"/>
    <mergeCell ref="C133:N134"/>
    <mergeCell ref="E136:L136"/>
    <mergeCell ref="C150:N151"/>
    <mergeCell ref="E153:L153"/>
    <mergeCell ref="F88:K88"/>
    <mergeCell ref="F89:G89"/>
    <mergeCell ref="F148:K148"/>
    <mergeCell ref="F161:K161"/>
    <mergeCell ref="F124:K124"/>
    <mergeCell ref="B1:O2"/>
    <mergeCell ref="C7:N7"/>
    <mergeCell ref="C9:N10"/>
    <mergeCell ref="E12:L12"/>
    <mergeCell ref="E13:L13"/>
    <mergeCell ref="G14:I14"/>
    <mergeCell ref="J14:L14"/>
    <mergeCell ref="E14:F15"/>
    <mergeCell ref="E20:L20"/>
    <mergeCell ref="F63:K63"/>
    <mergeCell ref="F50:K50"/>
    <mergeCell ref="C199:N200"/>
    <mergeCell ref="E202:L202"/>
    <mergeCell ref="C169:N170"/>
    <mergeCell ref="E172:L172"/>
    <mergeCell ref="F173:K173"/>
    <mergeCell ref="F174:G174"/>
    <mergeCell ref="C182:N183"/>
    <mergeCell ref="F186:K186"/>
    <mergeCell ref="E185:L185"/>
    <mergeCell ref="F197:K197"/>
    <mergeCell ref="F180:K180"/>
  </mergeCells>
  <pageMargins left="0.7" right="0.7" top="0.75" bottom="0.75" header="0.3" footer="0.3"/>
  <pageSetup scale="36" orientation="portrait" horizontalDpi="0" verticalDpi="0" r:id="rId1"/>
  <rowBreaks count="1" manualBreakCount="1">
    <brk id="1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2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3" width="11.7109375" style="12" customWidth="1"/>
    <col min="4" max="4" width="11.85546875" style="12" customWidth="1"/>
    <col min="5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8" t="s">
        <v>102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2:15" x14ac:dyDescent="0.25">
      <c r="B7" s="59"/>
      <c r="C7" s="131" t="s">
        <v>34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0"/>
    </row>
    <row r="8" spans="2:15" x14ac:dyDescent="0.25">
      <c r="B8" s="1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7"/>
    </row>
    <row r="9" spans="2:15" ht="15" customHeight="1" x14ac:dyDescent="0.25">
      <c r="B9" s="16"/>
      <c r="C9" s="118" t="str">
        <f>+CONCATENATE("A la fecha en la región Cusco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Cusco se vienen ejecutando S/ 2,116.3 millones, lo que equivale a un avance en la ejecución del presupuesto del 76.2%. Por niveles de gobierno, el Gobierno Nacional viene ejecutando el 92.3% de su presupuesto para esta región, seguido del Gobierno Regional (67.9%) y de los gobiernos locales que en conjunto tienen una ejecución del 73.6%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ht="15" customHeight="1" x14ac:dyDescent="0.25">
      <c r="B12" s="16"/>
      <c r="C12" s="40"/>
      <c r="E12" s="119" t="s">
        <v>48</v>
      </c>
      <c r="F12" s="120"/>
      <c r="G12" s="120"/>
      <c r="H12" s="120"/>
      <c r="I12" s="120"/>
      <c r="J12" s="120"/>
      <c r="K12" s="120"/>
      <c r="L12" s="120"/>
      <c r="M12" s="40"/>
      <c r="N12" s="40"/>
      <c r="O12" s="18"/>
    </row>
    <row r="13" spans="2:15" x14ac:dyDescent="0.25">
      <c r="B13" s="16"/>
      <c r="C13" s="40"/>
      <c r="E13" s="121" t="s">
        <v>12</v>
      </c>
      <c r="F13" s="121"/>
      <c r="G13" s="121"/>
      <c r="H13" s="121"/>
      <c r="I13" s="121"/>
      <c r="J13" s="121"/>
      <c r="K13" s="121"/>
      <c r="L13" s="121"/>
      <c r="M13" s="40"/>
      <c r="N13" s="40"/>
      <c r="O13" s="18"/>
    </row>
    <row r="14" spans="2:15" x14ac:dyDescent="0.25">
      <c r="B14" s="16"/>
      <c r="C14" s="19"/>
      <c r="E14" s="122" t="s">
        <v>11</v>
      </c>
      <c r="F14" s="123"/>
      <c r="G14" s="126">
        <v>2017</v>
      </c>
      <c r="H14" s="126"/>
      <c r="I14" s="126"/>
      <c r="J14" s="126">
        <v>2016</v>
      </c>
      <c r="K14" s="126"/>
      <c r="L14" s="126"/>
      <c r="M14" s="19"/>
      <c r="N14" s="19"/>
      <c r="O14" s="20"/>
    </row>
    <row r="15" spans="2:15" x14ac:dyDescent="0.25">
      <c r="B15" s="16"/>
      <c r="C15" s="19"/>
      <c r="E15" s="124"/>
      <c r="F15" s="125"/>
      <c r="G15" s="91" t="s">
        <v>6</v>
      </c>
      <c r="H15" s="91" t="s">
        <v>7</v>
      </c>
      <c r="I15" s="91" t="s">
        <v>8</v>
      </c>
      <c r="J15" s="91" t="s">
        <v>6</v>
      </c>
      <c r="K15" s="91" t="s">
        <v>7</v>
      </c>
      <c r="L15" s="91" t="s">
        <v>8</v>
      </c>
      <c r="M15" s="19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534.03553599999998</v>
      </c>
      <c r="H16" s="7">
        <v>493.11506699999995</v>
      </c>
      <c r="I16" s="8">
        <f>+H16/G16</f>
        <v>0.92337500738902134</v>
      </c>
      <c r="J16" s="7">
        <v>799.74805600000002</v>
      </c>
      <c r="K16" s="7">
        <v>574.78484300000002</v>
      </c>
      <c r="L16" s="8">
        <f t="shared" ref="L16:L19" si="0">+K16/J16</f>
        <v>0.71870739627030744</v>
      </c>
      <c r="M16" s="55">
        <f>+(I16-L16)*100</f>
        <v>20.466761111871389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481.40724399999999</v>
      </c>
      <c r="H17" s="7">
        <v>327.029178</v>
      </c>
      <c r="I17" s="8">
        <f t="shared" ref="I17:I19" si="1">+H17/G17</f>
        <v>0.67931918781014444</v>
      </c>
      <c r="J17" s="7">
        <v>632.47449100000006</v>
      </c>
      <c r="K17" s="7">
        <v>421.58153700000003</v>
      </c>
      <c r="L17" s="8">
        <f t="shared" si="0"/>
        <v>0.66655895692084122</v>
      </c>
      <c r="M17" s="55">
        <f t="shared" ref="M17:M19" si="2">+(I17-L17)*100</f>
        <v>1.2760230889303226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1760.436696</v>
      </c>
      <c r="H18" s="7">
        <v>1296.1131419999999</v>
      </c>
      <c r="I18" s="8">
        <f t="shared" si="1"/>
        <v>0.73624524241341982</v>
      </c>
      <c r="J18" s="7">
        <v>1723.586603</v>
      </c>
      <c r="K18" s="7">
        <v>1399.1662919999999</v>
      </c>
      <c r="L18" s="8">
        <f t="shared" si="0"/>
        <v>0.81177603119255615</v>
      </c>
      <c r="M18" s="55">
        <f t="shared" si="2"/>
        <v>-7.5530788779136326</v>
      </c>
      <c r="N18" s="19"/>
      <c r="O18" s="20"/>
    </row>
    <row r="19" spans="2:15" x14ac:dyDescent="0.25">
      <c r="B19" s="16"/>
      <c r="C19" s="19"/>
      <c r="E19" s="50" t="s">
        <v>0</v>
      </c>
      <c r="F19" s="51"/>
      <c r="G19" s="52">
        <f t="shared" ref="G19:H19" si="3">SUM(G16:G18)</f>
        <v>2775.8794760000001</v>
      </c>
      <c r="H19" s="53">
        <f t="shared" si="3"/>
        <v>2116.2573869999997</v>
      </c>
      <c r="I19" s="54">
        <f t="shared" si="1"/>
        <v>0.76237365681650349</v>
      </c>
      <c r="J19" s="52">
        <f t="shared" ref="J19:K19" si="4">SUM(J16:J18)</f>
        <v>3155.80915</v>
      </c>
      <c r="K19" s="52">
        <f t="shared" si="4"/>
        <v>2395.5326719999998</v>
      </c>
      <c r="L19" s="54">
        <f t="shared" si="0"/>
        <v>0.75908667417356335</v>
      </c>
      <c r="M19" s="55">
        <f t="shared" si="2"/>
        <v>0.32869826429401394</v>
      </c>
      <c r="N19" s="19"/>
      <c r="O19" s="20"/>
    </row>
    <row r="20" spans="2:15" x14ac:dyDescent="0.25">
      <c r="B20" s="16"/>
      <c r="C20" s="19"/>
      <c r="D20" s="19"/>
      <c r="E20" s="117" t="s">
        <v>81</v>
      </c>
      <c r="F20" s="117"/>
      <c r="G20" s="117"/>
      <c r="H20" s="117"/>
      <c r="I20" s="117"/>
      <c r="J20" s="117"/>
      <c r="K20" s="117"/>
      <c r="L20" s="117"/>
      <c r="M20" s="41"/>
      <c r="N20" s="19"/>
      <c r="O20" s="20"/>
    </row>
    <row r="21" spans="2:15" x14ac:dyDescent="0.25">
      <c r="B21" s="16"/>
      <c r="C21" s="19"/>
      <c r="D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83.2%, mientras que para los proyectos del tipo social se registra un avance del 66.5% a dos meses de culminar el año 2017. Cabe resaltar que estos dos tipos de proyectos absorben el 89.6%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75"/>
      <c r="D24" s="75"/>
      <c r="E24" s="5"/>
      <c r="F24" s="5"/>
      <c r="G24" s="5"/>
      <c r="H24" s="5"/>
      <c r="I24" s="5"/>
      <c r="J24" s="5"/>
      <c r="K24" s="5"/>
      <c r="L24" s="5"/>
      <c r="M24" s="75"/>
      <c r="N24" s="75"/>
      <c r="O24" s="20"/>
    </row>
    <row r="25" spans="2:15" x14ac:dyDescent="0.25">
      <c r="B25" s="16"/>
      <c r="C25" s="75"/>
      <c r="D25" s="75"/>
      <c r="E25" s="132" t="s">
        <v>49</v>
      </c>
      <c r="F25" s="132"/>
      <c r="G25" s="132"/>
      <c r="H25" s="132"/>
      <c r="I25" s="132"/>
      <c r="J25" s="132"/>
      <c r="K25" s="132"/>
      <c r="L25" s="132"/>
      <c r="M25" s="75"/>
      <c r="N25" s="75"/>
      <c r="O25" s="20"/>
    </row>
    <row r="26" spans="2:15" x14ac:dyDescent="0.25">
      <c r="B26" s="16"/>
      <c r="C26" s="75"/>
      <c r="D26" s="75"/>
      <c r="E26" s="5"/>
      <c r="F26" s="129" t="s">
        <v>1</v>
      </c>
      <c r="G26" s="129"/>
      <c r="H26" s="129"/>
      <c r="I26" s="129"/>
      <c r="J26" s="129"/>
      <c r="K26" s="129"/>
      <c r="L26" s="5"/>
      <c r="M26" s="75"/>
      <c r="N26" s="75"/>
      <c r="O26" s="20"/>
    </row>
    <row r="27" spans="2:15" x14ac:dyDescent="0.25">
      <c r="B27" s="16"/>
      <c r="C27" s="75"/>
      <c r="D27" s="75"/>
      <c r="E27" s="5"/>
      <c r="F27" s="130" t="s">
        <v>32</v>
      </c>
      <c r="G27" s="130"/>
      <c r="H27" s="66" t="s">
        <v>6</v>
      </c>
      <c r="I27" s="66" t="s">
        <v>16</v>
      </c>
      <c r="J27" s="66" t="s">
        <v>17</v>
      </c>
      <c r="K27" s="66" t="s">
        <v>18</v>
      </c>
      <c r="L27" s="5"/>
      <c r="M27" s="75"/>
      <c r="N27" s="75"/>
      <c r="O27" s="20"/>
    </row>
    <row r="28" spans="2:15" x14ac:dyDescent="0.25">
      <c r="B28" s="16"/>
      <c r="C28" s="75"/>
      <c r="D28" s="75"/>
      <c r="E28" s="5"/>
      <c r="F28" s="67" t="s">
        <v>13</v>
      </c>
      <c r="G28" s="49"/>
      <c r="H28" s="7">
        <v>1324.0219350000002</v>
      </c>
      <c r="I28" s="70">
        <f>+H28/H$32</f>
        <v>0.47697385511416202</v>
      </c>
      <c r="J28" s="7">
        <v>1101.0040799999999</v>
      </c>
      <c r="K28" s="70">
        <f>+J28/H28</f>
        <v>0.83156030190693164</v>
      </c>
      <c r="L28" s="5"/>
      <c r="M28" s="75"/>
      <c r="N28" s="75"/>
      <c r="O28" s="20"/>
    </row>
    <row r="29" spans="2:15" x14ac:dyDescent="0.25">
      <c r="B29" s="16"/>
      <c r="C29" s="75"/>
      <c r="D29" s="75"/>
      <c r="E29" s="5"/>
      <c r="F29" s="67" t="s">
        <v>14</v>
      </c>
      <c r="G29" s="49"/>
      <c r="H29" s="7">
        <v>1163.5680440000001</v>
      </c>
      <c r="I29" s="70">
        <f t="shared" ref="I29:I31" si="5">+H29/H$32</f>
        <v>0.41917095250716135</v>
      </c>
      <c r="J29" s="7">
        <v>774.23088800000005</v>
      </c>
      <c r="K29" s="70">
        <f t="shared" ref="K29:K32" si="6">+J29/H29</f>
        <v>0.66539373609679497</v>
      </c>
      <c r="L29" s="5"/>
      <c r="M29" s="75"/>
      <c r="N29" s="75"/>
      <c r="O29" s="20"/>
    </row>
    <row r="30" spans="2:15" x14ac:dyDescent="0.25">
      <c r="B30" s="16"/>
      <c r="C30" s="75"/>
      <c r="D30" s="75"/>
      <c r="E30" s="5"/>
      <c r="F30" s="67" t="s">
        <v>23</v>
      </c>
      <c r="G30" s="49"/>
      <c r="H30" s="7">
        <v>133.16767199999998</v>
      </c>
      <c r="I30" s="70">
        <f t="shared" si="5"/>
        <v>4.7973146223153948E-2</v>
      </c>
      <c r="J30" s="7">
        <v>120.82020900000001</v>
      </c>
      <c r="K30" s="70">
        <f t="shared" si="6"/>
        <v>0.90727882514909486</v>
      </c>
      <c r="L30" s="5"/>
      <c r="M30" s="75"/>
      <c r="N30" s="75"/>
      <c r="O30" s="20"/>
    </row>
    <row r="31" spans="2:15" x14ac:dyDescent="0.25">
      <c r="B31" s="16"/>
      <c r="C31" s="75"/>
      <c r="D31" s="75"/>
      <c r="E31" s="5"/>
      <c r="F31" s="67" t="s">
        <v>15</v>
      </c>
      <c r="G31" s="49"/>
      <c r="H31" s="7">
        <v>155.12182500000003</v>
      </c>
      <c r="I31" s="70">
        <f t="shared" si="5"/>
        <v>5.5882046155522641E-2</v>
      </c>
      <c r="J31" s="7">
        <v>120.20221000000001</v>
      </c>
      <c r="K31" s="70">
        <f t="shared" si="6"/>
        <v>0.77488909120299476</v>
      </c>
      <c r="L31" s="5"/>
      <c r="M31" s="75"/>
      <c r="N31" s="75"/>
      <c r="O31" s="20"/>
    </row>
    <row r="32" spans="2:15" x14ac:dyDescent="0.25">
      <c r="B32" s="16"/>
      <c r="C32" s="75"/>
      <c r="D32" s="75"/>
      <c r="E32" s="5"/>
      <c r="F32" s="68" t="s">
        <v>0</v>
      </c>
      <c r="G32" s="51"/>
      <c r="H32" s="52">
        <f>SUM(H28:H31)</f>
        <v>2775.8794760000005</v>
      </c>
      <c r="I32" s="69">
        <f>SUM(I28:I31)</f>
        <v>1</v>
      </c>
      <c r="J32" s="52">
        <f>SUM(J28:J31)</f>
        <v>2116.2573870000001</v>
      </c>
      <c r="K32" s="69">
        <f t="shared" si="6"/>
        <v>0.7623736568165036</v>
      </c>
      <c r="L32" s="5"/>
      <c r="M32" s="75"/>
      <c r="N32" s="75"/>
      <c r="O32" s="20"/>
    </row>
    <row r="33" spans="2:15" x14ac:dyDescent="0.25">
      <c r="B33" s="16"/>
      <c r="C33" s="19"/>
      <c r="E33" s="11"/>
      <c r="F33" s="117" t="s">
        <v>82</v>
      </c>
      <c r="G33" s="117"/>
      <c r="H33" s="117"/>
      <c r="I33" s="117"/>
      <c r="J33" s="117"/>
      <c r="K33" s="117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87.3%, del mismo modo para proyectos SANEAMIENTO se tiene un nivel de avance de 60.8%. Cabe destacar que solo estos dos sectores concentran el 42.1%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5"/>
      <c r="D37" s="5"/>
      <c r="E37" s="5"/>
      <c r="F37" s="5"/>
      <c r="G37" s="5"/>
      <c r="H37" s="75"/>
      <c r="I37" s="75"/>
      <c r="J37" s="75"/>
      <c r="K37" s="75"/>
      <c r="L37" s="75"/>
      <c r="M37" s="75"/>
      <c r="N37" s="75"/>
      <c r="O37" s="20"/>
    </row>
    <row r="38" spans="2:15" x14ac:dyDescent="0.25">
      <c r="B38" s="16"/>
      <c r="C38" s="75"/>
      <c r="D38" s="5"/>
      <c r="E38" s="128" t="s">
        <v>56</v>
      </c>
      <c r="F38" s="128"/>
      <c r="G38" s="128"/>
      <c r="H38" s="128"/>
      <c r="I38" s="128"/>
      <c r="J38" s="128"/>
      <c r="K38" s="128"/>
      <c r="L38" s="128"/>
      <c r="M38" s="75"/>
      <c r="N38" s="75"/>
      <c r="O38" s="20"/>
    </row>
    <row r="39" spans="2:15" x14ac:dyDescent="0.25">
      <c r="B39" s="16"/>
      <c r="C39" s="75"/>
      <c r="D39" s="5"/>
      <c r="E39" s="5"/>
      <c r="F39" s="129" t="s">
        <v>1</v>
      </c>
      <c r="G39" s="129"/>
      <c r="H39" s="129"/>
      <c r="I39" s="129"/>
      <c r="J39" s="129"/>
      <c r="K39" s="129"/>
      <c r="L39" s="5"/>
      <c r="M39" s="75"/>
      <c r="N39" s="75"/>
      <c r="O39" s="20"/>
    </row>
    <row r="40" spans="2:15" x14ac:dyDescent="0.25">
      <c r="B40" s="16"/>
      <c r="C40" s="75"/>
      <c r="D40" s="5"/>
      <c r="E40" s="75"/>
      <c r="F40" s="133" t="s">
        <v>22</v>
      </c>
      <c r="G40" s="134"/>
      <c r="H40" s="72" t="s">
        <v>20</v>
      </c>
      <c r="I40" s="72" t="s">
        <v>3</v>
      </c>
      <c r="J40" s="66" t="s">
        <v>21</v>
      </c>
      <c r="K40" s="66" t="s">
        <v>18</v>
      </c>
      <c r="L40" s="5"/>
      <c r="M40" s="75"/>
      <c r="N40" s="75"/>
      <c r="O40" s="20"/>
    </row>
    <row r="41" spans="2:15" x14ac:dyDescent="0.25">
      <c r="B41" s="16"/>
      <c r="C41" s="75"/>
      <c r="D41" s="5"/>
      <c r="E41" s="75"/>
      <c r="F41" s="67" t="s">
        <v>50</v>
      </c>
      <c r="G41" s="73"/>
      <c r="H41" s="64">
        <v>728.51227199999994</v>
      </c>
      <c r="I41" s="70">
        <f>+H41/H$49</f>
        <v>0.26244376901038047</v>
      </c>
      <c r="J41" s="64">
        <v>636.18273699999997</v>
      </c>
      <c r="K41" s="70">
        <f>+J41/H41</f>
        <v>0.87326289679853197</v>
      </c>
      <c r="L41" s="5"/>
      <c r="M41" s="75"/>
      <c r="N41" s="75"/>
      <c r="O41" s="20"/>
    </row>
    <row r="42" spans="2:15" x14ac:dyDescent="0.25">
      <c r="B42" s="16"/>
      <c r="C42" s="75"/>
      <c r="D42" s="5"/>
      <c r="E42" s="75"/>
      <c r="F42" s="67" t="s">
        <v>51</v>
      </c>
      <c r="G42" s="73"/>
      <c r="H42" s="64">
        <v>439.53581499999996</v>
      </c>
      <c r="I42" s="70">
        <f t="shared" ref="I42:I48" si="7">+H42/H$49</f>
        <v>0.15834110191029055</v>
      </c>
      <c r="J42" s="64">
        <v>267.09241099999997</v>
      </c>
      <c r="K42" s="70">
        <f t="shared" ref="K42:K49" si="8">+J42/H42</f>
        <v>0.60766927718961872</v>
      </c>
      <c r="L42" s="5"/>
      <c r="M42" s="75"/>
      <c r="N42" s="75"/>
      <c r="O42" s="20"/>
    </row>
    <row r="43" spans="2:15" x14ac:dyDescent="0.25">
      <c r="B43" s="16"/>
      <c r="C43" s="75"/>
      <c r="D43" s="5"/>
      <c r="E43" s="75"/>
      <c r="F43" s="67" t="s">
        <v>52</v>
      </c>
      <c r="G43" s="73"/>
      <c r="H43" s="64">
        <v>405.33823299999995</v>
      </c>
      <c r="I43" s="70">
        <f t="shared" si="7"/>
        <v>0.14602155335075503</v>
      </c>
      <c r="J43" s="64">
        <v>286.74655000000001</v>
      </c>
      <c r="K43" s="70">
        <f t="shared" si="8"/>
        <v>0.70742537134413386</v>
      </c>
      <c r="L43" s="5"/>
      <c r="M43" s="75"/>
      <c r="N43" s="75"/>
      <c r="O43" s="20"/>
    </row>
    <row r="44" spans="2:15" x14ac:dyDescent="0.25">
      <c r="B44" s="16"/>
      <c r="C44" s="75"/>
      <c r="D44" s="5"/>
      <c r="E44" s="75"/>
      <c r="F44" s="67" t="s">
        <v>53</v>
      </c>
      <c r="G44" s="73"/>
      <c r="H44" s="64">
        <v>319.71213899999998</v>
      </c>
      <c r="I44" s="70">
        <f t="shared" si="7"/>
        <v>0.11517507938085997</v>
      </c>
      <c r="J44" s="64">
        <v>245.51789300000002</v>
      </c>
      <c r="K44" s="70">
        <f t="shared" si="8"/>
        <v>0.76793422285414081</v>
      </c>
      <c r="L44" s="5"/>
      <c r="M44" s="75"/>
      <c r="N44" s="75"/>
      <c r="O44" s="20"/>
    </row>
    <row r="45" spans="2:15" x14ac:dyDescent="0.25">
      <c r="B45" s="16"/>
      <c r="C45" s="75"/>
      <c r="D45" s="5"/>
      <c r="E45" s="75"/>
      <c r="F45" s="67" t="s">
        <v>54</v>
      </c>
      <c r="G45" s="73"/>
      <c r="H45" s="64">
        <v>155.12182500000003</v>
      </c>
      <c r="I45" s="70">
        <f t="shared" si="7"/>
        <v>5.5882046155522648E-2</v>
      </c>
      <c r="J45" s="64">
        <v>120.20221000000001</v>
      </c>
      <c r="K45" s="70">
        <f t="shared" si="8"/>
        <v>0.77488909120299476</v>
      </c>
      <c r="L45" s="5"/>
      <c r="M45" s="75"/>
      <c r="N45" s="75"/>
      <c r="O45" s="20"/>
    </row>
    <row r="46" spans="2:15" x14ac:dyDescent="0.25">
      <c r="B46" s="16"/>
      <c r="C46" s="75"/>
      <c r="D46" s="5"/>
      <c r="E46" s="75"/>
      <c r="F46" s="67" t="s">
        <v>84</v>
      </c>
      <c r="G46" s="73"/>
      <c r="H46" s="64">
        <v>148.92607000000001</v>
      </c>
      <c r="I46" s="70">
        <f t="shared" si="7"/>
        <v>5.3650049034045313E-2</v>
      </c>
      <c r="J46" s="64">
        <v>125.871292</v>
      </c>
      <c r="K46" s="70">
        <f t="shared" si="8"/>
        <v>0.84519313509045113</v>
      </c>
      <c r="L46" s="5"/>
      <c r="M46" s="75"/>
      <c r="N46" s="75"/>
      <c r="O46" s="20"/>
    </row>
    <row r="47" spans="2:15" x14ac:dyDescent="0.25">
      <c r="B47" s="16"/>
      <c r="C47" s="75"/>
      <c r="D47" s="5"/>
      <c r="E47" s="75"/>
      <c r="F47" s="67" t="s">
        <v>59</v>
      </c>
      <c r="G47" s="73"/>
      <c r="H47" s="64">
        <v>138.556567</v>
      </c>
      <c r="I47" s="70">
        <f t="shared" si="7"/>
        <v>4.9914475105258496E-2</v>
      </c>
      <c r="J47" s="64">
        <v>70.102394000000004</v>
      </c>
      <c r="K47" s="70">
        <f t="shared" si="8"/>
        <v>0.50594782707051345</v>
      </c>
      <c r="L47" s="5"/>
      <c r="M47" s="75"/>
      <c r="N47" s="75"/>
      <c r="O47" s="20"/>
    </row>
    <row r="48" spans="2:15" x14ac:dyDescent="0.25">
      <c r="B48" s="16"/>
      <c r="C48" s="75"/>
      <c r="D48" s="5"/>
      <c r="E48" s="75"/>
      <c r="F48" s="67" t="s">
        <v>55</v>
      </c>
      <c r="G48" s="73"/>
      <c r="H48" s="64">
        <v>440.17655499999995</v>
      </c>
      <c r="I48" s="70">
        <f t="shared" si="7"/>
        <v>0.15857192605288745</v>
      </c>
      <c r="J48" s="64">
        <v>364.54190000000006</v>
      </c>
      <c r="K48" s="70">
        <f t="shared" si="8"/>
        <v>0.82817200475386543</v>
      </c>
      <c r="L48" s="5"/>
      <c r="M48" s="75"/>
      <c r="N48" s="75"/>
      <c r="O48" s="20"/>
    </row>
    <row r="49" spans="2:15" x14ac:dyDescent="0.25">
      <c r="B49" s="16"/>
      <c r="C49" s="75"/>
      <c r="D49" s="5"/>
      <c r="E49" s="75"/>
      <c r="F49" s="68" t="s">
        <v>0</v>
      </c>
      <c r="G49" s="74"/>
      <c r="H49" s="52">
        <f>SUM(H41:H48)</f>
        <v>2775.8794760000001</v>
      </c>
      <c r="I49" s="69">
        <f>SUM(I41:I48)</f>
        <v>1</v>
      </c>
      <c r="J49" s="52">
        <f>SUM(J41:J48)</f>
        <v>2116.2573870000001</v>
      </c>
      <c r="K49" s="69">
        <f t="shared" si="8"/>
        <v>0.76237365681650371</v>
      </c>
      <c r="L49" s="5"/>
      <c r="M49" s="75"/>
      <c r="N49" s="75"/>
      <c r="O49" s="20"/>
    </row>
    <row r="50" spans="2:15" x14ac:dyDescent="0.25">
      <c r="B50" s="16"/>
      <c r="C50" s="75"/>
      <c r="D50" s="3"/>
      <c r="E50" s="5"/>
      <c r="F50" s="117" t="s">
        <v>82</v>
      </c>
      <c r="G50" s="117"/>
      <c r="H50" s="117"/>
      <c r="I50" s="117"/>
      <c r="J50" s="117"/>
      <c r="K50" s="117"/>
      <c r="L50" s="5"/>
      <c r="M50" s="3"/>
      <c r="N50" s="75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3,903  proyectos presupuestados para el 2017, 487 no cuentan con ningún avance en ejecución del gasto, mientras que 303 (7.8% de proyectos) no superan el 50,0% de ejecución, 1,283 proyectos (32.9% del total) tienen un nivel de ejecución mayor al 50,0% pero no culminan al 100% y 1,830 proyectos por S/ 1,015.1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2:15" x14ac:dyDescent="0.25">
      <c r="B55" s="16"/>
      <c r="C55" s="19"/>
      <c r="D55" s="19"/>
      <c r="E55" s="128" t="s">
        <v>56</v>
      </c>
      <c r="F55" s="128"/>
      <c r="G55" s="128"/>
      <c r="H55" s="128"/>
      <c r="I55" s="128"/>
      <c r="J55" s="128"/>
      <c r="K55" s="128"/>
      <c r="L55" s="128"/>
      <c r="M55" s="75"/>
      <c r="N55" s="75"/>
      <c r="O55" s="20"/>
    </row>
    <row r="56" spans="2:15" x14ac:dyDescent="0.25">
      <c r="B56" s="16"/>
      <c r="C56" s="19"/>
      <c r="D56" s="19"/>
      <c r="E56" s="5"/>
      <c r="F56" s="129" t="s">
        <v>33</v>
      </c>
      <c r="G56" s="129"/>
      <c r="H56" s="129"/>
      <c r="I56" s="129"/>
      <c r="J56" s="129"/>
      <c r="K56" s="129"/>
      <c r="L56" s="5"/>
      <c r="M56" s="75"/>
      <c r="N56" s="75"/>
      <c r="O56" s="20"/>
    </row>
    <row r="57" spans="2:15" x14ac:dyDescent="0.25">
      <c r="B57" s="16"/>
      <c r="C57" s="19"/>
      <c r="D57" s="19"/>
      <c r="E57" s="75"/>
      <c r="F57" s="77" t="s">
        <v>25</v>
      </c>
      <c r="G57" s="66" t="s">
        <v>18</v>
      </c>
      <c r="H57" s="66" t="s">
        <v>20</v>
      </c>
      <c r="I57" s="66" t="s">
        <v>7</v>
      </c>
      <c r="J57" s="66" t="s">
        <v>24</v>
      </c>
      <c r="K57" s="66" t="s">
        <v>3</v>
      </c>
      <c r="L57" s="75"/>
      <c r="M57" s="75" t="s">
        <v>36</v>
      </c>
      <c r="N57" s="75"/>
      <c r="O57" s="20"/>
    </row>
    <row r="58" spans="2:15" x14ac:dyDescent="0.25">
      <c r="B58" s="16"/>
      <c r="C58" s="19"/>
      <c r="D58" s="19"/>
      <c r="E58" s="75"/>
      <c r="F58" s="78" t="s">
        <v>26</v>
      </c>
      <c r="G58" s="70">
        <f>+I58/H58</f>
        <v>0</v>
      </c>
      <c r="H58" s="62">
        <v>60.987802999999985</v>
      </c>
      <c r="I58" s="62">
        <v>0</v>
      </c>
      <c r="J58" s="105">
        <v>487</v>
      </c>
      <c r="K58" s="70">
        <f>+J58/J$62</f>
        <v>0.12477581347681271</v>
      </c>
      <c r="L58" s="75"/>
      <c r="M58" s="80">
        <f>SUM(J59:J61)</f>
        <v>3416</v>
      </c>
      <c r="N58" s="75"/>
      <c r="O58" s="20"/>
    </row>
    <row r="59" spans="2:15" x14ac:dyDescent="0.25">
      <c r="B59" s="16"/>
      <c r="C59" s="19"/>
      <c r="D59" s="19"/>
      <c r="E59" s="75"/>
      <c r="F59" s="78" t="s">
        <v>27</v>
      </c>
      <c r="G59" s="70">
        <f t="shared" ref="G59:G62" si="9">+I59/H59</f>
        <v>0.1748295901064981</v>
      </c>
      <c r="H59" s="62">
        <v>489.25123000000002</v>
      </c>
      <c r="I59" s="62">
        <v>85.535592000000022</v>
      </c>
      <c r="J59" s="105">
        <v>303</v>
      </c>
      <c r="K59" s="70">
        <f t="shared" ref="K59:K61" si="10">+J59/J$62</f>
        <v>7.7632590315142191E-2</v>
      </c>
      <c r="L59" s="75"/>
      <c r="M59" s="75"/>
      <c r="N59" s="75"/>
      <c r="O59" s="20"/>
    </row>
    <row r="60" spans="2:15" x14ac:dyDescent="0.25">
      <c r="B60" s="16"/>
      <c r="C60" s="19"/>
      <c r="D60" s="19"/>
      <c r="E60" s="75"/>
      <c r="F60" s="78" t="s">
        <v>28</v>
      </c>
      <c r="G60" s="70">
        <f t="shared" si="9"/>
        <v>0.84233346194477343</v>
      </c>
      <c r="H60" s="62">
        <v>1205.7714359999984</v>
      </c>
      <c r="I60" s="62">
        <v>1015.6616279999995</v>
      </c>
      <c r="J60" s="105">
        <v>1283</v>
      </c>
      <c r="K60" s="70">
        <f>+J60/J$62</f>
        <v>0.32872149628490904</v>
      </c>
      <c r="L60" s="75"/>
      <c r="M60" s="75"/>
      <c r="N60" s="75"/>
      <c r="O60" s="20"/>
    </row>
    <row r="61" spans="2:15" x14ac:dyDescent="0.25">
      <c r="B61" s="16"/>
      <c r="C61" s="19"/>
      <c r="D61" s="19"/>
      <c r="E61" s="75"/>
      <c r="F61" s="78" t="s">
        <v>29</v>
      </c>
      <c r="G61" s="70">
        <f t="shared" si="9"/>
        <v>0.99528491211420667</v>
      </c>
      <c r="H61" s="62">
        <v>1019.869007000001</v>
      </c>
      <c r="I61" s="62">
        <v>1015.0602349999992</v>
      </c>
      <c r="J61" s="105">
        <v>1830</v>
      </c>
      <c r="K61" s="70">
        <f t="shared" si="10"/>
        <v>0.46887009992313605</v>
      </c>
      <c r="L61" s="75"/>
      <c r="M61" s="75"/>
      <c r="N61" s="75"/>
      <c r="O61" s="20"/>
    </row>
    <row r="62" spans="2:15" x14ac:dyDescent="0.25">
      <c r="B62" s="16"/>
      <c r="C62" s="19"/>
      <c r="D62" s="19"/>
      <c r="E62" s="75"/>
      <c r="F62" s="79" t="s">
        <v>0</v>
      </c>
      <c r="G62" s="69">
        <f t="shared" si="9"/>
        <v>0.76237368131324423</v>
      </c>
      <c r="H62" s="53">
        <f t="shared" ref="H62:J62" si="11">SUM(H58:H61)</f>
        <v>2775.8794759999996</v>
      </c>
      <c r="I62" s="53">
        <f>SUM(I58:I61)</f>
        <v>2116.257454999999</v>
      </c>
      <c r="J62" s="76">
        <f t="shared" si="11"/>
        <v>3903</v>
      </c>
      <c r="K62" s="69">
        <f>SUM(K58:K61)</f>
        <v>1</v>
      </c>
      <c r="L62" s="75"/>
      <c r="M62" s="75"/>
      <c r="N62" s="75"/>
      <c r="O62" s="20"/>
    </row>
    <row r="63" spans="2:15" x14ac:dyDescent="0.25">
      <c r="B63" s="16"/>
      <c r="C63" s="19"/>
      <c r="E63" s="11"/>
      <c r="F63" s="117" t="s">
        <v>82</v>
      </c>
      <c r="G63" s="117"/>
      <c r="H63" s="117"/>
      <c r="I63" s="117"/>
      <c r="J63" s="117"/>
      <c r="K63" s="117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31" t="s">
        <v>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7"/>
    </row>
    <row r="70" spans="2:15" x14ac:dyDescent="0.25">
      <c r="B70" s="1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97.0%, mientras que para los proyectos del tipo social se registra un avance del 73.9% a dos meses de culminar el año 2017. Cabe resaltar que estos dos tipos de proyectos absorben el 95.6%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5"/>
      <c r="D73" s="75"/>
      <c r="E73" s="5"/>
      <c r="F73" s="5"/>
      <c r="G73" s="5"/>
      <c r="H73" s="5"/>
      <c r="I73" s="5"/>
      <c r="J73" s="5"/>
      <c r="K73" s="5"/>
      <c r="L73" s="5"/>
      <c r="M73" s="75"/>
      <c r="N73" s="75"/>
      <c r="O73" s="20"/>
    </row>
    <row r="74" spans="2:15" x14ac:dyDescent="0.25">
      <c r="B74" s="16"/>
      <c r="C74" s="75"/>
      <c r="D74" s="75"/>
      <c r="E74" s="132" t="s">
        <v>58</v>
      </c>
      <c r="F74" s="132"/>
      <c r="G74" s="132"/>
      <c r="H74" s="132"/>
      <c r="I74" s="132"/>
      <c r="J74" s="132"/>
      <c r="K74" s="132"/>
      <c r="L74" s="132"/>
      <c r="M74" s="75"/>
      <c r="N74" s="75"/>
      <c r="O74" s="20"/>
    </row>
    <row r="75" spans="2:15" x14ac:dyDescent="0.25">
      <c r="B75" s="16"/>
      <c r="C75" s="75"/>
      <c r="D75" s="75"/>
      <c r="E75" s="5"/>
      <c r="F75" s="129" t="s">
        <v>1</v>
      </c>
      <c r="G75" s="129"/>
      <c r="H75" s="129"/>
      <c r="I75" s="129"/>
      <c r="J75" s="129"/>
      <c r="K75" s="129"/>
      <c r="L75" s="5"/>
      <c r="M75" s="75"/>
      <c r="N75" s="75"/>
      <c r="O75" s="20"/>
    </row>
    <row r="76" spans="2:15" x14ac:dyDescent="0.25">
      <c r="B76" s="16"/>
      <c r="C76" s="75"/>
      <c r="D76" s="75"/>
      <c r="E76" s="5"/>
      <c r="F76" s="130" t="s">
        <v>32</v>
      </c>
      <c r="G76" s="130"/>
      <c r="H76" s="66" t="s">
        <v>6</v>
      </c>
      <c r="I76" s="66" t="s">
        <v>16</v>
      </c>
      <c r="J76" s="66" t="s">
        <v>17</v>
      </c>
      <c r="K76" s="66" t="s">
        <v>18</v>
      </c>
      <c r="L76" s="5"/>
      <c r="M76" s="75"/>
      <c r="N76" s="75"/>
      <c r="O76" s="20"/>
    </row>
    <row r="77" spans="2:15" x14ac:dyDescent="0.25">
      <c r="B77" s="16"/>
      <c r="C77" s="75"/>
      <c r="D77" s="75"/>
      <c r="E77" s="5"/>
      <c r="F77" s="67" t="s">
        <v>13</v>
      </c>
      <c r="G77" s="49"/>
      <c r="H77" s="63">
        <v>413.27515900000003</v>
      </c>
      <c r="I77" s="70">
        <f>+H77/$H$81</f>
        <v>0.77387202000729793</v>
      </c>
      <c r="J77" s="64">
        <v>400.808335</v>
      </c>
      <c r="K77" s="70">
        <f>+J77/H77</f>
        <v>0.96983408334978094</v>
      </c>
      <c r="L77" s="5"/>
      <c r="M77" s="75"/>
      <c r="N77" s="75"/>
      <c r="O77" s="20"/>
    </row>
    <row r="78" spans="2:15" x14ac:dyDescent="0.25">
      <c r="B78" s="16"/>
      <c r="C78" s="75"/>
      <c r="D78" s="75"/>
      <c r="E78" s="5"/>
      <c r="F78" s="67" t="s">
        <v>14</v>
      </c>
      <c r="G78" s="49"/>
      <c r="H78" s="64">
        <v>97.342827999999997</v>
      </c>
      <c r="I78" s="70">
        <f>+H78/$H$81</f>
        <v>0.18227781006693158</v>
      </c>
      <c r="J78" s="64">
        <v>71.971203000000003</v>
      </c>
      <c r="K78" s="70">
        <f t="shared" ref="K78:K81" si="12">+J78/H78</f>
        <v>0.73935804495016322</v>
      </c>
      <c r="L78" s="5"/>
      <c r="M78" s="75"/>
      <c r="N78" s="75"/>
      <c r="O78" s="20"/>
    </row>
    <row r="79" spans="2:15" x14ac:dyDescent="0.25">
      <c r="B79" s="16"/>
      <c r="C79" s="75"/>
      <c r="D79" s="75"/>
      <c r="E79" s="5"/>
      <c r="F79" s="67" t="s">
        <v>23</v>
      </c>
      <c r="G79" s="49"/>
      <c r="H79" s="64">
        <v>23.359272999999998</v>
      </c>
      <c r="I79" s="70">
        <f>+H79/$H$81</f>
        <v>4.374104610147142E-2</v>
      </c>
      <c r="J79" s="64">
        <v>20.325658000000001</v>
      </c>
      <c r="K79" s="70">
        <f t="shared" si="12"/>
        <v>0.87013230249074969</v>
      </c>
      <c r="L79" s="5"/>
      <c r="M79" s="75"/>
      <c r="N79" s="75"/>
      <c r="O79" s="20"/>
    </row>
    <row r="80" spans="2:15" x14ac:dyDescent="0.25">
      <c r="B80" s="16"/>
      <c r="C80" s="75"/>
      <c r="D80" s="75"/>
      <c r="E80" s="5"/>
      <c r="F80" s="67" t="s">
        <v>15</v>
      </c>
      <c r="G80" s="49"/>
      <c r="H80" s="64">
        <v>5.8276000000000001E-2</v>
      </c>
      <c r="I80" s="70">
        <f>+H80/$H$81</f>
        <v>1.0912382429921293E-4</v>
      </c>
      <c r="J80" s="64">
        <v>9.8720000000000006E-3</v>
      </c>
      <c r="K80" s="70">
        <v>0</v>
      </c>
      <c r="L80" s="5"/>
      <c r="M80" s="75"/>
      <c r="N80" s="75"/>
      <c r="O80" s="20"/>
    </row>
    <row r="81" spans="2:15" x14ac:dyDescent="0.25">
      <c r="B81" s="16"/>
      <c r="C81" s="75"/>
      <c r="D81" s="75"/>
      <c r="E81" s="5"/>
      <c r="F81" s="135" t="s">
        <v>0</v>
      </c>
      <c r="G81" s="136"/>
      <c r="H81" s="65">
        <f>SUM(H77:H80)</f>
        <v>534.03553599999998</v>
      </c>
      <c r="I81" s="69">
        <f>+H81/$H$81</f>
        <v>1</v>
      </c>
      <c r="J81" s="65">
        <f>SUM(J77:J80)</f>
        <v>493.11506799999995</v>
      </c>
      <c r="K81" s="69">
        <f t="shared" si="12"/>
        <v>0.92337500926155591</v>
      </c>
      <c r="L81" s="5"/>
      <c r="M81" s="75"/>
      <c r="N81" s="75"/>
      <c r="O81" s="20"/>
    </row>
    <row r="82" spans="2:15" x14ac:dyDescent="0.25">
      <c r="B82" s="16"/>
      <c r="C82" s="19"/>
      <c r="E82" s="11"/>
      <c r="F82" s="117" t="s">
        <v>82</v>
      </c>
      <c r="G82" s="117"/>
      <c r="H82" s="117"/>
      <c r="I82" s="117"/>
      <c r="J82" s="117"/>
      <c r="K82" s="117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98.9%, del mismo modo para proyectos EDUCACION se tiene un nivel de avance de 55.3%. Cabe destacar que solo estos dos sectores concentran el 72.1%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5"/>
      <c r="D86" s="5"/>
      <c r="E86" s="5"/>
      <c r="F86" s="5"/>
      <c r="G86" s="5"/>
      <c r="H86" s="75"/>
      <c r="I86" s="75"/>
      <c r="J86" s="75"/>
      <c r="K86" s="75"/>
      <c r="L86" s="75"/>
      <c r="M86" s="75"/>
      <c r="N86" s="75"/>
      <c r="O86" s="20"/>
    </row>
    <row r="87" spans="2:15" x14ac:dyDescent="0.25">
      <c r="B87" s="16"/>
      <c r="C87" s="75"/>
      <c r="D87" s="5"/>
      <c r="E87" s="128" t="s">
        <v>61</v>
      </c>
      <c r="F87" s="128"/>
      <c r="G87" s="128"/>
      <c r="H87" s="128"/>
      <c r="I87" s="128"/>
      <c r="J87" s="128"/>
      <c r="K87" s="128"/>
      <c r="L87" s="128"/>
      <c r="M87" s="75"/>
      <c r="N87" s="75"/>
      <c r="O87" s="20"/>
    </row>
    <row r="88" spans="2:15" x14ac:dyDescent="0.25">
      <c r="B88" s="16"/>
      <c r="C88" s="75"/>
      <c r="D88" s="5"/>
      <c r="E88" s="5"/>
      <c r="F88" s="129" t="s">
        <v>1</v>
      </c>
      <c r="G88" s="129"/>
      <c r="H88" s="129"/>
      <c r="I88" s="129"/>
      <c r="J88" s="129"/>
      <c r="K88" s="129"/>
      <c r="L88" s="5"/>
      <c r="M88" s="75"/>
      <c r="N88" s="75"/>
      <c r="O88" s="20"/>
    </row>
    <row r="89" spans="2:15" x14ac:dyDescent="0.25">
      <c r="B89" s="16"/>
      <c r="C89" s="75"/>
      <c r="D89" s="5"/>
      <c r="E89" s="75"/>
      <c r="F89" s="133" t="s">
        <v>22</v>
      </c>
      <c r="G89" s="134"/>
      <c r="H89" s="72" t="s">
        <v>20</v>
      </c>
      <c r="I89" s="72" t="s">
        <v>3</v>
      </c>
      <c r="J89" s="66" t="s">
        <v>21</v>
      </c>
      <c r="K89" s="66" t="s">
        <v>18</v>
      </c>
      <c r="L89" s="5"/>
      <c r="M89" s="75"/>
      <c r="N89" s="75"/>
      <c r="O89" s="20"/>
    </row>
    <row r="90" spans="2:15" x14ac:dyDescent="0.25">
      <c r="B90" s="16"/>
      <c r="C90" s="75"/>
      <c r="D90" s="5"/>
      <c r="E90" s="75"/>
      <c r="F90" s="67" t="s">
        <v>50</v>
      </c>
      <c r="G90" s="73"/>
      <c r="H90" s="64">
        <v>346.48361299999999</v>
      </c>
      <c r="I90" s="70">
        <f t="shared" ref="I90:I97" si="13">+H90/$H$98</f>
        <v>0.64880254148480476</v>
      </c>
      <c r="J90" s="64">
        <v>342.60132099999998</v>
      </c>
      <c r="K90" s="70">
        <f>+J90/H90</f>
        <v>0.98879516417418567</v>
      </c>
      <c r="L90" s="5"/>
      <c r="M90" s="75"/>
      <c r="N90" s="75"/>
      <c r="O90" s="20"/>
    </row>
    <row r="91" spans="2:15" x14ac:dyDescent="0.25">
      <c r="B91" s="16"/>
      <c r="C91" s="75"/>
      <c r="D91" s="5"/>
      <c r="E91" s="75"/>
      <c r="F91" s="67" t="s">
        <v>52</v>
      </c>
      <c r="G91" s="73"/>
      <c r="H91" s="64">
        <v>38.497510999999996</v>
      </c>
      <c r="I91" s="70">
        <f t="shared" si="13"/>
        <v>7.2087920006881315E-2</v>
      </c>
      <c r="J91" s="64">
        <v>21.285031</v>
      </c>
      <c r="K91" s="70">
        <f t="shared" ref="K91:K98" si="14">+J91/H91</f>
        <v>0.55289369227013152</v>
      </c>
      <c r="L91" s="5"/>
      <c r="M91" s="75"/>
      <c r="N91" s="75"/>
      <c r="O91" s="20"/>
    </row>
    <row r="92" spans="2:15" x14ac:dyDescent="0.25">
      <c r="B92" s="16"/>
      <c r="C92" s="75"/>
      <c r="D92" s="5"/>
      <c r="E92" s="75"/>
      <c r="F92" s="67" t="s">
        <v>84</v>
      </c>
      <c r="G92" s="73"/>
      <c r="H92" s="64">
        <v>37.338230000000003</v>
      </c>
      <c r="I92" s="70">
        <f t="shared" si="13"/>
        <v>6.9917126264046961E-2</v>
      </c>
      <c r="J92" s="64">
        <v>32.170586</v>
      </c>
      <c r="K92" s="70">
        <f t="shared" si="14"/>
        <v>0.86159911704438041</v>
      </c>
      <c r="L92" s="5"/>
      <c r="M92" s="75"/>
      <c r="N92" s="75"/>
      <c r="O92" s="20"/>
    </row>
    <row r="93" spans="2:15" x14ac:dyDescent="0.25">
      <c r="B93" s="16"/>
      <c r="C93" s="75"/>
      <c r="D93" s="5"/>
      <c r="E93" s="75"/>
      <c r="F93" s="67" t="s">
        <v>53</v>
      </c>
      <c r="G93" s="73"/>
      <c r="H93" s="64">
        <v>33.104692999999997</v>
      </c>
      <c r="I93" s="70">
        <f t="shared" si="13"/>
        <v>6.1989681900119831E-2</v>
      </c>
      <c r="J93" s="64">
        <v>27.280857999999998</v>
      </c>
      <c r="K93" s="70">
        <f t="shared" si="14"/>
        <v>0.8240782658821213</v>
      </c>
      <c r="L93" s="5"/>
      <c r="M93" s="75"/>
      <c r="N93" s="75"/>
      <c r="O93" s="20"/>
    </row>
    <row r="94" spans="2:15" x14ac:dyDescent="0.25">
      <c r="B94" s="16"/>
      <c r="C94" s="75"/>
      <c r="D94" s="5"/>
      <c r="E94" s="75"/>
      <c r="F94" s="67" t="s">
        <v>89</v>
      </c>
      <c r="G94" s="73"/>
      <c r="H94" s="64">
        <v>27.324919999999999</v>
      </c>
      <c r="I94" s="70">
        <f t="shared" si="13"/>
        <v>5.1166857180829993E-2</v>
      </c>
      <c r="J94" s="64">
        <v>27.240593000000001</v>
      </c>
      <c r="K94" s="70">
        <f t="shared" si="14"/>
        <v>0.99691391594193146</v>
      </c>
      <c r="L94" s="5"/>
      <c r="M94" s="75"/>
      <c r="N94" s="75"/>
      <c r="O94" s="20"/>
    </row>
    <row r="95" spans="2:15" x14ac:dyDescent="0.25">
      <c r="B95" s="16"/>
      <c r="C95" s="75"/>
      <c r="D95" s="5"/>
      <c r="E95" s="75"/>
      <c r="F95" s="67" t="s">
        <v>60</v>
      </c>
      <c r="G95" s="73"/>
      <c r="H95" s="64">
        <v>22.313839999999999</v>
      </c>
      <c r="I95" s="70">
        <f t="shared" si="13"/>
        <v>4.1783436673772205E-2</v>
      </c>
      <c r="J95" s="64">
        <v>19.546519</v>
      </c>
      <c r="K95" s="70">
        <f t="shared" si="14"/>
        <v>0.87598185699996056</v>
      </c>
      <c r="L95" s="5"/>
      <c r="M95" s="75"/>
      <c r="N95" s="75"/>
      <c r="O95" s="20"/>
    </row>
    <row r="96" spans="2:15" x14ac:dyDescent="0.25">
      <c r="B96" s="16"/>
      <c r="C96" s="75"/>
      <c r="D96" s="5"/>
      <c r="E96" s="75"/>
      <c r="F96" s="67" t="s">
        <v>51</v>
      </c>
      <c r="G96" s="73"/>
      <c r="H96" s="64">
        <v>16.726797999999999</v>
      </c>
      <c r="I96" s="70">
        <f t="shared" si="13"/>
        <v>3.1321507413693897E-2</v>
      </c>
      <c r="J96" s="64">
        <v>15.446956</v>
      </c>
      <c r="K96" s="70">
        <f t="shared" si="14"/>
        <v>0.9234855350079556</v>
      </c>
      <c r="L96" s="5"/>
      <c r="M96" s="75"/>
      <c r="N96" s="75"/>
      <c r="O96" s="20"/>
    </row>
    <row r="97" spans="2:15" x14ac:dyDescent="0.25">
      <c r="B97" s="16"/>
      <c r="C97" s="75"/>
      <c r="D97" s="5"/>
      <c r="E97" s="75"/>
      <c r="F97" s="67" t="s">
        <v>55</v>
      </c>
      <c r="G97" s="73"/>
      <c r="H97" s="64">
        <v>12.245930999999997</v>
      </c>
      <c r="I97" s="70">
        <f t="shared" si="13"/>
        <v>2.2930929075850853E-2</v>
      </c>
      <c r="J97" s="64">
        <v>7.5432039999999985</v>
      </c>
      <c r="K97" s="70">
        <f t="shared" si="14"/>
        <v>0.61597635982107035</v>
      </c>
      <c r="L97" s="5"/>
      <c r="M97" s="75"/>
      <c r="N97" s="75"/>
      <c r="O97" s="20"/>
    </row>
    <row r="98" spans="2:15" x14ac:dyDescent="0.25">
      <c r="B98" s="16"/>
      <c r="C98" s="75"/>
      <c r="D98" s="5"/>
      <c r="E98" s="75"/>
      <c r="F98" s="68" t="s">
        <v>0</v>
      </c>
      <c r="G98" s="74"/>
      <c r="H98" s="65">
        <f>SUM(H90:H97)</f>
        <v>534.03553600000009</v>
      </c>
      <c r="I98" s="69">
        <f>SUM(I90:I97)</f>
        <v>0.99999999999999989</v>
      </c>
      <c r="J98" s="65">
        <f>SUM(J90:J97)</f>
        <v>493.11506800000001</v>
      </c>
      <c r="K98" s="69">
        <f t="shared" si="14"/>
        <v>0.9233750092615558</v>
      </c>
      <c r="L98" s="5"/>
      <c r="M98" s="75"/>
      <c r="N98" s="75"/>
      <c r="O98" s="20"/>
    </row>
    <row r="99" spans="2:15" x14ac:dyDescent="0.25">
      <c r="B99" s="16"/>
      <c r="C99" s="19"/>
      <c r="E99" s="11"/>
      <c r="F99" s="117" t="s">
        <v>82</v>
      </c>
      <c r="G99" s="117"/>
      <c r="H99" s="117"/>
      <c r="I99" s="117"/>
      <c r="J99" s="117"/>
      <c r="K99" s="117"/>
      <c r="L99" s="11"/>
      <c r="N99" s="19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cierre del 2017, 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cierre del 2017,  de los 234  proyectos presupuestados para el 2017, 55 no cuentan con ningún avance en ejecución del gasto, mientras que 36 (15.4% de proyectos) no superan el 50,0% de ejecución, 83 proyectos (35.5% del total) tienen un nivel de ejecución mayor al 50,0% pero no culminan al 100% y 60 proyectos por S/ 377.0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75"/>
      <c r="F103" s="75"/>
      <c r="G103" s="75"/>
      <c r="H103" s="75"/>
      <c r="I103" s="75"/>
      <c r="J103" s="75"/>
      <c r="K103" s="75"/>
      <c r="L103" s="75"/>
      <c r="M103" s="19"/>
      <c r="N103" s="19"/>
      <c r="O103" s="20"/>
    </row>
    <row r="104" spans="2:15" x14ac:dyDescent="0.25">
      <c r="B104" s="16"/>
      <c r="C104" s="19"/>
      <c r="D104" s="19"/>
      <c r="E104" s="128" t="s">
        <v>65</v>
      </c>
      <c r="F104" s="128"/>
      <c r="G104" s="128"/>
      <c r="H104" s="128"/>
      <c r="I104" s="128"/>
      <c r="J104" s="128"/>
      <c r="K104" s="128"/>
      <c r="L104" s="128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9" t="s">
        <v>33</v>
      </c>
      <c r="G105" s="129"/>
      <c r="H105" s="129"/>
      <c r="I105" s="129"/>
      <c r="J105" s="129"/>
      <c r="K105" s="129"/>
      <c r="L105" s="5"/>
      <c r="M105" s="19"/>
      <c r="N105" s="19"/>
      <c r="O105" s="20"/>
    </row>
    <row r="106" spans="2:15" x14ac:dyDescent="0.25">
      <c r="B106" s="16"/>
      <c r="C106" s="19"/>
      <c r="D106" s="19"/>
      <c r="E106" s="75"/>
      <c r="F106" s="77" t="s">
        <v>25</v>
      </c>
      <c r="G106" s="66" t="s">
        <v>18</v>
      </c>
      <c r="H106" s="66" t="s">
        <v>20</v>
      </c>
      <c r="I106" s="66" t="s">
        <v>7</v>
      </c>
      <c r="J106" s="66" t="s">
        <v>24</v>
      </c>
      <c r="K106" s="66" t="s">
        <v>3</v>
      </c>
      <c r="L106" s="75"/>
      <c r="M106" s="19"/>
      <c r="N106" s="19"/>
      <c r="O106" s="20"/>
    </row>
    <row r="107" spans="2:15" x14ac:dyDescent="0.25">
      <c r="B107" s="16"/>
      <c r="C107" s="19"/>
      <c r="D107" s="19"/>
      <c r="E107" s="75"/>
      <c r="F107" s="78" t="s">
        <v>26</v>
      </c>
      <c r="G107" s="70">
        <f>+I107/H107</f>
        <v>0</v>
      </c>
      <c r="H107" s="64">
        <v>7.641519999999999</v>
      </c>
      <c r="I107" s="64">
        <v>0</v>
      </c>
      <c r="J107" s="78">
        <v>55</v>
      </c>
      <c r="K107" s="70">
        <f>+J107/$J$111</f>
        <v>0.23504273504273504</v>
      </c>
      <c r="L107" s="75"/>
      <c r="M107" s="19"/>
      <c r="N107" s="19"/>
      <c r="O107" s="20"/>
    </row>
    <row r="108" spans="2:15" x14ac:dyDescent="0.25">
      <c r="B108" s="16"/>
      <c r="C108" s="19"/>
      <c r="D108" s="19"/>
      <c r="E108" s="75"/>
      <c r="F108" s="78" t="s">
        <v>27</v>
      </c>
      <c r="G108" s="70">
        <f t="shared" ref="G108:G111" si="15">+I108/H108</f>
        <v>0.13225829122766772</v>
      </c>
      <c r="H108" s="64">
        <v>17.017503999999999</v>
      </c>
      <c r="I108" s="64">
        <v>2.2507060000000001</v>
      </c>
      <c r="J108" s="78">
        <v>36</v>
      </c>
      <c r="K108" s="70">
        <f>+J108/$J$111</f>
        <v>0.15384615384615385</v>
      </c>
      <c r="L108" s="75"/>
      <c r="M108" s="19"/>
      <c r="N108" s="19"/>
      <c r="O108" s="20"/>
    </row>
    <row r="109" spans="2:15" x14ac:dyDescent="0.25">
      <c r="B109" s="16"/>
      <c r="C109" s="19"/>
      <c r="D109" s="19"/>
      <c r="E109" s="75"/>
      <c r="F109" s="78" t="s">
        <v>28</v>
      </c>
      <c r="G109" s="70">
        <f t="shared" si="15"/>
        <v>0.86798351249159733</v>
      </c>
      <c r="H109" s="64">
        <v>131.21424699999997</v>
      </c>
      <c r="I109" s="64">
        <v>113.89180300000001</v>
      </c>
      <c r="J109" s="78">
        <v>83</v>
      </c>
      <c r="K109" s="70">
        <f>+J109/$J$111</f>
        <v>0.35470085470085472</v>
      </c>
      <c r="L109" s="75"/>
      <c r="M109" s="19"/>
      <c r="N109" s="19"/>
      <c r="O109" s="20"/>
    </row>
    <row r="110" spans="2:15" x14ac:dyDescent="0.25">
      <c r="B110" s="16"/>
      <c r="C110" s="19"/>
      <c r="D110" s="19"/>
      <c r="E110" s="75"/>
      <c r="F110" s="78" t="s">
        <v>29</v>
      </c>
      <c r="G110" s="70">
        <f t="shared" si="15"/>
        <v>0.99685399070687286</v>
      </c>
      <c r="H110" s="64">
        <v>378.16226499999999</v>
      </c>
      <c r="I110" s="64">
        <v>376.97256299999998</v>
      </c>
      <c r="J110" s="78">
        <v>60</v>
      </c>
      <c r="K110" s="70">
        <f>+J110/$J$111</f>
        <v>0.25641025641025639</v>
      </c>
      <c r="L110" s="75"/>
      <c r="M110" s="19"/>
      <c r="N110" s="19"/>
      <c r="O110" s="20"/>
    </row>
    <row r="111" spans="2:15" x14ac:dyDescent="0.25">
      <c r="B111" s="16"/>
      <c r="C111" s="19"/>
      <c r="D111" s="75"/>
      <c r="E111" s="75"/>
      <c r="F111" s="79" t="s">
        <v>0</v>
      </c>
      <c r="G111" s="69">
        <f t="shared" si="15"/>
        <v>0.9233750167516942</v>
      </c>
      <c r="H111" s="65">
        <f t="shared" ref="H111:J111" si="16">SUM(H107:H110)</f>
        <v>534.03553599999998</v>
      </c>
      <c r="I111" s="65">
        <f t="shared" si="16"/>
        <v>493.115072</v>
      </c>
      <c r="J111" s="79">
        <f t="shared" si="16"/>
        <v>234</v>
      </c>
      <c r="K111" s="69">
        <f>+J111/$J$111</f>
        <v>1</v>
      </c>
      <c r="L111" s="75"/>
      <c r="M111" s="75"/>
      <c r="N111" s="19"/>
      <c r="O111" s="20"/>
    </row>
    <row r="112" spans="2:15" x14ac:dyDescent="0.25">
      <c r="B112" s="16"/>
      <c r="C112" s="19"/>
      <c r="E112" s="11"/>
      <c r="F112" s="117" t="s">
        <v>82</v>
      </c>
      <c r="G112" s="117"/>
      <c r="H112" s="117"/>
      <c r="I112" s="117"/>
      <c r="J112" s="117"/>
      <c r="K112" s="117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31" t="s">
        <v>30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7"/>
    </row>
    <row r="119" spans="2:15" x14ac:dyDescent="0.25">
      <c r="B119" s="1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67.9%, mientras que para los proyectos del tipo social se registra un avance del 58.9% a dos meses de culminar el año 2017. Cabe resaltar que estos dos tipos de proyectos absorben el 88.7%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5"/>
      <c r="D122" s="75"/>
      <c r="E122" s="5"/>
      <c r="F122" s="5"/>
      <c r="G122" s="5"/>
      <c r="H122" s="5"/>
      <c r="I122" s="5"/>
      <c r="J122" s="5"/>
      <c r="K122" s="5"/>
      <c r="L122" s="5"/>
      <c r="M122" s="75"/>
      <c r="N122" s="75"/>
      <c r="O122" s="20"/>
    </row>
    <row r="123" spans="2:15" x14ac:dyDescent="0.25">
      <c r="B123" s="16"/>
      <c r="C123" s="75"/>
      <c r="D123" s="75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5"/>
      <c r="N123" s="75"/>
      <c r="O123" s="20"/>
    </row>
    <row r="124" spans="2:15" x14ac:dyDescent="0.25">
      <c r="B124" s="16"/>
      <c r="C124" s="75"/>
      <c r="D124" s="75"/>
      <c r="E124" s="5"/>
      <c r="F124" s="129" t="s">
        <v>1</v>
      </c>
      <c r="G124" s="129"/>
      <c r="H124" s="129"/>
      <c r="I124" s="129"/>
      <c r="J124" s="129"/>
      <c r="K124" s="129"/>
      <c r="L124" s="5"/>
      <c r="M124" s="75"/>
      <c r="N124" s="75"/>
      <c r="O124" s="20"/>
    </row>
    <row r="125" spans="2:15" x14ac:dyDescent="0.25">
      <c r="B125" s="16"/>
      <c r="C125" s="75"/>
      <c r="D125" s="75"/>
      <c r="E125" s="5"/>
      <c r="F125" s="130" t="s">
        <v>32</v>
      </c>
      <c r="G125" s="130"/>
      <c r="H125" s="66" t="s">
        <v>6</v>
      </c>
      <c r="I125" s="66" t="s">
        <v>16</v>
      </c>
      <c r="J125" s="66" t="s">
        <v>17</v>
      </c>
      <c r="K125" s="66" t="s">
        <v>18</v>
      </c>
      <c r="L125" s="5"/>
      <c r="M125" s="75"/>
      <c r="N125" s="75"/>
      <c r="O125" s="20"/>
    </row>
    <row r="126" spans="2:15" ht="15" customHeight="1" x14ac:dyDescent="0.25">
      <c r="B126" s="16"/>
      <c r="C126" s="75"/>
      <c r="D126" s="75"/>
      <c r="E126" s="5"/>
      <c r="F126" s="67" t="s">
        <v>13</v>
      </c>
      <c r="G126" s="49"/>
      <c r="H126" s="63">
        <v>249.20855000000003</v>
      </c>
      <c r="I126" s="70">
        <f>+H126/H$130</f>
        <v>0.51766680519664143</v>
      </c>
      <c r="J126" s="64">
        <v>169.30113200000002</v>
      </c>
      <c r="K126" s="70">
        <f>+J126/H126</f>
        <v>0.67935523078963378</v>
      </c>
      <c r="L126" s="5"/>
      <c r="M126" s="75"/>
      <c r="N126" s="75"/>
      <c r="O126" s="20"/>
    </row>
    <row r="127" spans="2:15" x14ac:dyDescent="0.25">
      <c r="B127" s="16"/>
      <c r="C127" s="75"/>
      <c r="D127" s="75"/>
      <c r="E127" s="5"/>
      <c r="F127" s="67" t="s">
        <v>14</v>
      </c>
      <c r="G127" s="49"/>
      <c r="H127" s="64">
        <v>177.74365</v>
      </c>
      <c r="I127" s="70">
        <f t="shared" ref="I127:I129" si="17">+H127/H$130</f>
        <v>0.36921681635517722</v>
      </c>
      <c r="J127" s="64">
        <v>104.66405700000003</v>
      </c>
      <c r="K127" s="70">
        <f t="shared" ref="K127:K130" si="18">+J127/H127</f>
        <v>0.58884836110882177</v>
      </c>
      <c r="L127" s="5"/>
      <c r="M127" s="75"/>
      <c r="N127" s="75"/>
      <c r="O127" s="20"/>
    </row>
    <row r="128" spans="2:15" x14ac:dyDescent="0.25">
      <c r="B128" s="16"/>
      <c r="C128" s="75"/>
      <c r="D128" s="75"/>
      <c r="E128" s="5"/>
      <c r="F128" s="67" t="s">
        <v>23</v>
      </c>
      <c r="G128" s="49"/>
      <c r="H128" s="64">
        <v>36.842285000000004</v>
      </c>
      <c r="I128" s="70">
        <f t="shared" si="17"/>
        <v>7.6530391802745706E-2</v>
      </c>
      <c r="J128" s="64">
        <v>35.730568999999996</v>
      </c>
      <c r="K128" s="70">
        <f t="shared" si="18"/>
        <v>0.96982499863947069</v>
      </c>
      <c r="L128" s="5"/>
      <c r="M128" s="75"/>
      <c r="N128" s="75"/>
      <c r="O128" s="20"/>
    </row>
    <row r="129" spans="2:15" x14ac:dyDescent="0.25">
      <c r="B129" s="16"/>
      <c r="C129" s="75"/>
      <c r="D129" s="75"/>
      <c r="E129" s="5"/>
      <c r="F129" s="67" t="s">
        <v>15</v>
      </c>
      <c r="G129" s="49"/>
      <c r="H129" s="64">
        <v>17.612758999999997</v>
      </c>
      <c r="I129" s="70">
        <f t="shared" si="17"/>
        <v>3.6585986645435678E-2</v>
      </c>
      <c r="J129" s="64">
        <v>17.333419000000003</v>
      </c>
      <c r="K129" s="70">
        <f t="shared" si="18"/>
        <v>0.98413990675736862</v>
      </c>
      <c r="L129" s="5"/>
      <c r="M129" s="75"/>
      <c r="N129" s="75"/>
      <c r="O129" s="20"/>
    </row>
    <row r="130" spans="2:15" x14ac:dyDescent="0.25">
      <c r="B130" s="16"/>
      <c r="C130" s="75"/>
      <c r="D130" s="75"/>
      <c r="E130" s="5"/>
      <c r="F130" s="68" t="s">
        <v>0</v>
      </c>
      <c r="G130" s="51"/>
      <c r="H130" s="65">
        <f>SUM(H126:H129)</f>
        <v>481.40724400000005</v>
      </c>
      <c r="I130" s="69">
        <f>SUM(I126:I129)</f>
        <v>1</v>
      </c>
      <c r="J130" s="65">
        <f>SUM(J126:J129)</f>
        <v>327.02917700000006</v>
      </c>
      <c r="K130" s="69">
        <f t="shared" si="18"/>
        <v>0.67931918573290107</v>
      </c>
      <c r="L130" s="5"/>
      <c r="M130" s="75"/>
      <c r="N130" s="75"/>
      <c r="O130" s="20"/>
    </row>
    <row r="131" spans="2:15" x14ac:dyDescent="0.25">
      <c r="B131" s="16"/>
      <c r="C131" s="19"/>
      <c r="E131" s="11"/>
      <c r="F131" s="117" t="s">
        <v>82</v>
      </c>
      <c r="G131" s="117"/>
      <c r="H131" s="117"/>
      <c r="I131" s="117"/>
      <c r="J131" s="117"/>
      <c r="K131" s="117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TRANSPORTE cuenta con el mayor presupuesto en esta región, con un nivel de ejecución del 76.8%, del mismo modo para proyectos EDUCACION se tiene un nivel de avance de 78.3%. Cabe destacar que solo estos dos sectores concentran el 38.6%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5"/>
      <c r="D135" s="5"/>
      <c r="E135" s="5"/>
      <c r="F135" s="5"/>
      <c r="G135" s="5"/>
      <c r="H135" s="75"/>
      <c r="I135" s="75"/>
      <c r="J135" s="75"/>
      <c r="K135" s="75"/>
      <c r="L135" s="75"/>
      <c r="M135" s="75"/>
      <c r="N135" s="75"/>
      <c r="O135" s="20"/>
    </row>
    <row r="136" spans="2:15" x14ac:dyDescent="0.25">
      <c r="B136" s="16"/>
      <c r="C136" s="75"/>
      <c r="D136" s="5"/>
      <c r="E136" s="128" t="s">
        <v>61</v>
      </c>
      <c r="F136" s="128"/>
      <c r="G136" s="128"/>
      <c r="H136" s="128"/>
      <c r="I136" s="128"/>
      <c r="J136" s="128"/>
      <c r="K136" s="128"/>
      <c r="L136" s="128"/>
      <c r="M136" s="75"/>
      <c r="N136" s="75"/>
      <c r="O136" s="20"/>
    </row>
    <row r="137" spans="2:15" x14ac:dyDescent="0.25">
      <c r="B137" s="16"/>
      <c r="C137" s="75"/>
      <c r="D137" s="5"/>
      <c r="E137" s="5"/>
      <c r="F137" s="129" t="s">
        <v>1</v>
      </c>
      <c r="G137" s="129"/>
      <c r="H137" s="129"/>
      <c r="I137" s="129"/>
      <c r="J137" s="129"/>
      <c r="K137" s="129"/>
      <c r="L137" s="5"/>
      <c r="M137" s="75"/>
      <c r="N137" s="75"/>
      <c r="O137" s="20"/>
    </row>
    <row r="138" spans="2:15" x14ac:dyDescent="0.25">
      <c r="B138" s="16"/>
      <c r="C138" s="75"/>
      <c r="D138" s="5"/>
      <c r="E138" s="75"/>
      <c r="F138" s="130" t="s">
        <v>22</v>
      </c>
      <c r="G138" s="130"/>
      <c r="H138" s="66" t="s">
        <v>20</v>
      </c>
      <c r="I138" s="66" t="s">
        <v>3</v>
      </c>
      <c r="J138" s="66" t="s">
        <v>21</v>
      </c>
      <c r="K138" s="66" t="s">
        <v>18</v>
      </c>
      <c r="L138" s="5"/>
      <c r="M138" s="75"/>
      <c r="N138" s="75"/>
      <c r="O138" s="20"/>
    </row>
    <row r="139" spans="2:15" x14ac:dyDescent="0.25">
      <c r="B139" s="16"/>
      <c r="C139" s="75"/>
      <c r="D139" s="5"/>
      <c r="E139" s="75"/>
      <c r="F139" s="67" t="s">
        <v>50</v>
      </c>
      <c r="G139" s="73"/>
      <c r="H139" s="64">
        <v>97.608884000000003</v>
      </c>
      <c r="I139" s="70">
        <f>+H139/H$147</f>
        <v>0.20275740595212149</v>
      </c>
      <c r="J139" s="64">
        <v>74.931255000000007</v>
      </c>
      <c r="K139" s="70">
        <f>+J139/H139</f>
        <v>0.76766839174188284</v>
      </c>
      <c r="L139" s="5"/>
      <c r="M139" s="75"/>
      <c r="N139" s="75"/>
      <c r="O139" s="20"/>
    </row>
    <row r="140" spans="2:15" x14ac:dyDescent="0.25">
      <c r="B140" s="16"/>
      <c r="C140" s="75"/>
      <c r="D140" s="5"/>
      <c r="E140" s="75"/>
      <c r="F140" s="67" t="s">
        <v>52</v>
      </c>
      <c r="G140" s="73"/>
      <c r="H140" s="64">
        <v>88.140045999999998</v>
      </c>
      <c r="I140" s="70">
        <f t="shared" ref="I140:I146" si="19">+H140/H$147</f>
        <v>0.18308832511045472</v>
      </c>
      <c r="J140" s="64">
        <v>69.01489500000001</v>
      </c>
      <c r="K140" s="70">
        <f t="shared" ref="K140:K147" si="20">+J140/H140</f>
        <v>0.78301405697019955</v>
      </c>
      <c r="L140" s="5"/>
      <c r="M140" s="75"/>
      <c r="N140" s="75"/>
      <c r="O140" s="20"/>
    </row>
    <row r="141" spans="2:15" x14ac:dyDescent="0.25">
      <c r="B141" s="16"/>
      <c r="C141" s="75"/>
      <c r="D141" s="5"/>
      <c r="E141" s="75"/>
      <c r="F141" s="67" t="s">
        <v>53</v>
      </c>
      <c r="G141" s="73"/>
      <c r="H141" s="64">
        <v>76.180202000000008</v>
      </c>
      <c r="I141" s="70">
        <f t="shared" si="19"/>
        <v>0.15824481860102629</v>
      </c>
      <c r="J141" s="64">
        <v>50.48668</v>
      </c>
      <c r="K141" s="70">
        <f t="shared" si="20"/>
        <v>0.66272704291332796</v>
      </c>
      <c r="L141" s="5"/>
      <c r="M141" s="75"/>
      <c r="N141" s="75"/>
      <c r="O141" s="20"/>
    </row>
    <row r="142" spans="2:15" x14ac:dyDescent="0.25">
      <c r="B142" s="16"/>
      <c r="C142" s="75"/>
      <c r="D142" s="5"/>
      <c r="E142" s="75"/>
      <c r="F142" s="67" t="s">
        <v>59</v>
      </c>
      <c r="G142" s="73"/>
      <c r="H142" s="64">
        <v>69.626437999999993</v>
      </c>
      <c r="I142" s="70">
        <f t="shared" si="19"/>
        <v>0.1446310558633804</v>
      </c>
      <c r="J142" s="64">
        <v>18.024196</v>
      </c>
      <c r="K142" s="70">
        <f t="shared" si="20"/>
        <v>0.25886999992732646</v>
      </c>
      <c r="L142" s="5"/>
      <c r="M142" s="75"/>
      <c r="N142" s="75"/>
      <c r="O142" s="20"/>
    </row>
    <row r="143" spans="2:15" x14ac:dyDescent="0.25">
      <c r="B143" s="16"/>
      <c r="C143" s="75"/>
      <c r="D143" s="5"/>
      <c r="E143" s="75"/>
      <c r="F143" s="67" t="s">
        <v>60</v>
      </c>
      <c r="G143" s="73"/>
      <c r="H143" s="64">
        <v>35.452285000000003</v>
      </c>
      <c r="I143" s="70">
        <f t="shared" si="19"/>
        <v>7.3643023535391594E-2</v>
      </c>
      <c r="J143" s="64">
        <v>34.411980999999997</v>
      </c>
      <c r="K143" s="70">
        <f>+J143/H143</f>
        <v>0.97065622145370867</v>
      </c>
      <c r="L143" s="5"/>
      <c r="M143" s="75"/>
      <c r="N143" s="75"/>
      <c r="O143" s="20"/>
    </row>
    <row r="144" spans="2:15" x14ac:dyDescent="0.25">
      <c r="B144" s="16"/>
      <c r="C144" s="75"/>
      <c r="D144" s="5"/>
      <c r="E144" s="75"/>
      <c r="F144" s="67" t="s">
        <v>86</v>
      </c>
      <c r="G144" s="73"/>
      <c r="H144" s="64">
        <v>35.010109</v>
      </c>
      <c r="I144" s="70">
        <f t="shared" si="19"/>
        <v>7.2724516376409157E-2</v>
      </c>
      <c r="J144" s="64">
        <v>28.332072</v>
      </c>
      <c r="K144" s="70">
        <f t="shared" si="20"/>
        <v>0.80925403574150545</v>
      </c>
      <c r="L144" s="5"/>
      <c r="M144" s="75"/>
      <c r="N144" s="75"/>
      <c r="O144" s="20"/>
    </row>
    <row r="145" spans="2:15" x14ac:dyDescent="0.25">
      <c r="B145" s="16"/>
      <c r="C145" s="75"/>
      <c r="D145" s="5"/>
      <c r="E145" s="75"/>
      <c r="F145" s="67" t="s">
        <v>93</v>
      </c>
      <c r="G145" s="73"/>
      <c r="H145" s="64">
        <v>33.537088000000004</v>
      </c>
      <c r="I145" s="70">
        <f t="shared" si="19"/>
        <v>6.9664693288246413E-2</v>
      </c>
      <c r="J145" s="64">
        <v>8.8243279999999995</v>
      </c>
      <c r="K145" s="70">
        <f t="shared" si="20"/>
        <v>0.26312147315831352</v>
      </c>
      <c r="L145" s="5"/>
      <c r="M145" s="75"/>
      <c r="N145" s="75"/>
      <c r="O145" s="20"/>
    </row>
    <row r="146" spans="2:15" x14ac:dyDescent="0.25">
      <c r="B146" s="16"/>
      <c r="C146" s="75"/>
      <c r="D146" s="5"/>
      <c r="E146" s="75"/>
      <c r="F146" s="67" t="s">
        <v>55</v>
      </c>
      <c r="G146" s="73"/>
      <c r="H146" s="64">
        <v>45.852192000000002</v>
      </c>
      <c r="I146" s="70">
        <f t="shared" si="19"/>
        <v>9.5246161272969962E-2</v>
      </c>
      <c r="J146" s="64">
        <v>43.003769999999996</v>
      </c>
      <c r="K146" s="70">
        <f t="shared" si="20"/>
        <v>0.93787817166952436</v>
      </c>
      <c r="L146" s="5"/>
      <c r="M146" s="75"/>
      <c r="N146" s="75"/>
      <c r="O146" s="20"/>
    </row>
    <row r="147" spans="2:15" x14ac:dyDescent="0.25">
      <c r="B147" s="16"/>
      <c r="C147" s="75"/>
      <c r="D147" s="5"/>
      <c r="E147" s="75"/>
      <c r="F147" s="68" t="s">
        <v>0</v>
      </c>
      <c r="G147" s="74"/>
      <c r="H147" s="65">
        <f>SUM(H139:H146)</f>
        <v>481.40724399999999</v>
      </c>
      <c r="I147" s="69">
        <f>SUM(I139:I146)</f>
        <v>1.0000000000000002</v>
      </c>
      <c r="J147" s="65">
        <f>SUM(J139:J146)</f>
        <v>327.02917699999995</v>
      </c>
      <c r="K147" s="69">
        <f t="shared" si="20"/>
        <v>0.67931918573290095</v>
      </c>
      <c r="L147" s="5"/>
      <c r="M147" s="75"/>
      <c r="N147" s="75"/>
      <c r="O147" s="20"/>
    </row>
    <row r="148" spans="2:15" x14ac:dyDescent="0.25">
      <c r="B148" s="16"/>
      <c r="C148" s="19"/>
      <c r="E148" s="11"/>
      <c r="F148" s="117" t="s">
        <v>82</v>
      </c>
      <c r="G148" s="117"/>
      <c r="H148" s="117"/>
      <c r="I148" s="117"/>
      <c r="J148" s="117"/>
      <c r="K148" s="117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2"/>
      <c r="G149" s="42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8" t="str">
        <f>+CONCATENATE("Al cierre del 2017, 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cierre del 2017,  de los 245  proyectos presupuestados para el 2017, 16 no cuentan con ningún avance en ejecución del gasto, mientras que 23 (9.4% de proyectos) no superan el 50,0% de ejecución, 111 proyectos (45.3% del total) tienen un nivel de ejecución mayor al 50,0% pero no culminan al 100% y 95 proyectos por S/ 125.0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19"/>
      <c r="D152" s="19"/>
      <c r="E152" s="75"/>
      <c r="F152" s="75"/>
      <c r="G152" s="75"/>
      <c r="H152" s="75"/>
      <c r="I152" s="75"/>
      <c r="J152" s="75"/>
      <c r="K152" s="75"/>
      <c r="L152" s="75"/>
      <c r="M152" s="19"/>
      <c r="N152" s="19"/>
      <c r="O152" s="20"/>
    </row>
    <row r="153" spans="2:15" x14ac:dyDescent="0.25">
      <c r="B153" s="16"/>
      <c r="C153" s="19"/>
      <c r="D153" s="19"/>
      <c r="E153" s="128" t="s">
        <v>66</v>
      </c>
      <c r="F153" s="128"/>
      <c r="G153" s="128"/>
      <c r="H153" s="128"/>
      <c r="I153" s="128"/>
      <c r="J153" s="128"/>
      <c r="K153" s="128"/>
      <c r="L153" s="128"/>
      <c r="M153" s="19"/>
      <c r="N153" s="19"/>
      <c r="O153" s="20"/>
    </row>
    <row r="154" spans="2:15" x14ac:dyDescent="0.25">
      <c r="B154" s="16"/>
      <c r="C154" s="19"/>
      <c r="D154" s="19"/>
      <c r="E154" s="5"/>
      <c r="F154" s="129" t="s">
        <v>33</v>
      </c>
      <c r="G154" s="129"/>
      <c r="H154" s="129"/>
      <c r="I154" s="129"/>
      <c r="J154" s="129"/>
      <c r="K154" s="129"/>
      <c r="L154" s="5"/>
      <c r="M154" s="19"/>
      <c r="N154" s="19"/>
      <c r="O154" s="20"/>
    </row>
    <row r="155" spans="2:15" x14ac:dyDescent="0.25">
      <c r="B155" s="16"/>
      <c r="C155" s="19"/>
      <c r="D155" s="19"/>
      <c r="E155" s="75"/>
      <c r="F155" s="66" t="s">
        <v>25</v>
      </c>
      <c r="G155" s="66" t="s">
        <v>18</v>
      </c>
      <c r="H155" s="66" t="s">
        <v>20</v>
      </c>
      <c r="I155" s="66" t="s">
        <v>7</v>
      </c>
      <c r="J155" s="66" t="s">
        <v>24</v>
      </c>
      <c r="K155" s="66" t="s">
        <v>3</v>
      </c>
      <c r="L155" s="75"/>
      <c r="M155" s="19"/>
      <c r="N155" s="19"/>
      <c r="O155" s="20"/>
    </row>
    <row r="156" spans="2:15" x14ac:dyDescent="0.25">
      <c r="B156" s="16"/>
      <c r="C156" s="19"/>
      <c r="D156" s="19"/>
      <c r="E156" s="75"/>
      <c r="F156" s="78" t="s">
        <v>26</v>
      </c>
      <c r="G156" s="70">
        <f>+I156/H156</f>
        <v>0</v>
      </c>
      <c r="H156" s="64">
        <v>2.7940280000000004</v>
      </c>
      <c r="I156" s="64">
        <v>0</v>
      </c>
      <c r="J156" s="78">
        <v>16</v>
      </c>
      <c r="K156" s="70">
        <f>+J156/J$160</f>
        <v>6.5306122448979598E-2</v>
      </c>
      <c r="L156" s="75"/>
      <c r="M156" s="19"/>
      <c r="N156" s="19"/>
      <c r="O156" s="20"/>
    </row>
    <row r="157" spans="2:15" x14ac:dyDescent="0.25">
      <c r="B157" s="16"/>
      <c r="C157" s="19"/>
      <c r="D157" s="19"/>
      <c r="E157" s="75"/>
      <c r="F157" s="78" t="s">
        <v>27</v>
      </c>
      <c r="G157" s="70">
        <f t="shared" ref="G157:G160" si="21">+I157/H157</f>
        <v>0.1823985162834745</v>
      </c>
      <c r="H157" s="64">
        <v>137.812848</v>
      </c>
      <c r="I157" s="64">
        <v>25.136858999999998</v>
      </c>
      <c r="J157" s="78">
        <v>23</v>
      </c>
      <c r="K157" s="70">
        <f t="shared" ref="K157:K159" si="22">+J157/J$160</f>
        <v>9.3877551020408165E-2</v>
      </c>
      <c r="L157" s="75"/>
      <c r="M157" s="19"/>
      <c r="N157" s="19"/>
      <c r="O157" s="20"/>
    </row>
    <row r="158" spans="2:15" x14ac:dyDescent="0.25">
      <c r="B158" s="16"/>
      <c r="C158" s="19"/>
      <c r="D158" s="19"/>
      <c r="E158" s="75"/>
      <c r="F158" s="78" t="s">
        <v>28</v>
      </c>
      <c r="G158" s="70">
        <f t="shared" si="21"/>
        <v>0.8237764669885731</v>
      </c>
      <c r="H158" s="64">
        <v>214.76527200000004</v>
      </c>
      <c r="I158" s="64">
        <v>176.91857699999994</v>
      </c>
      <c r="J158" s="78">
        <v>111</v>
      </c>
      <c r="K158" s="70">
        <f t="shared" si="22"/>
        <v>0.45306122448979591</v>
      </c>
      <c r="L158" s="75"/>
      <c r="M158" s="19"/>
      <c r="N158" s="19"/>
      <c r="O158" s="20"/>
    </row>
    <row r="159" spans="2:15" x14ac:dyDescent="0.25">
      <c r="B159" s="16"/>
      <c r="C159" s="19"/>
      <c r="D159" s="19"/>
      <c r="E159" s="75"/>
      <c r="F159" s="78" t="s">
        <v>29</v>
      </c>
      <c r="G159" s="70">
        <f t="shared" si="21"/>
        <v>0.99157889323145343</v>
      </c>
      <c r="H159" s="64">
        <v>126.03509599999998</v>
      </c>
      <c r="I159" s="64">
        <v>124.97374099999996</v>
      </c>
      <c r="J159" s="78">
        <v>95</v>
      </c>
      <c r="K159" s="70">
        <f t="shared" si="22"/>
        <v>0.38775510204081631</v>
      </c>
      <c r="L159" s="75"/>
      <c r="M159" s="19"/>
      <c r="N159" s="19"/>
      <c r="O159" s="20"/>
    </row>
    <row r="160" spans="2:15" x14ac:dyDescent="0.25">
      <c r="B160" s="16"/>
      <c r="C160" s="19"/>
      <c r="D160" s="19"/>
      <c r="E160" s="75"/>
      <c r="F160" s="79" t="s">
        <v>0</v>
      </c>
      <c r="G160" s="69">
        <f t="shared" si="21"/>
        <v>0.67931918573290084</v>
      </c>
      <c r="H160" s="65">
        <f t="shared" ref="H160:J160" si="23">SUM(H156:H159)</f>
        <v>481.40724399999999</v>
      </c>
      <c r="I160" s="65">
        <f t="shared" si="23"/>
        <v>327.02917699999989</v>
      </c>
      <c r="J160" s="79">
        <f t="shared" si="23"/>
        <v>245</v>
      </c>
      <c r="K160" s="69">
        <f>SUM(K156:K159)</f>
        <v>1</v>
      </c>
      <c r="L160" s="75"/>
      <c r="M160" s="19"/>
      <c r="N160" s="19"/>
      <c r="O160" s="20"/>
    </row>
    <row r="161" spans="2:15" x14ac:dyDescent="0.25">
      <c r="B161" s="16"/>
      <c r="C161" s="19"/>
      <c r="E161" s="5"/>
      <c r="F161" s="117" t="s">
        <v>82</v>
      </c>
      <c r="G161" s="117"/>
      <c r="H161" s="117"/>
      <c r="I161" s="117"/>
      <c r="J161" s="117"/>
      <c r="K161" s="117"/>
      <c r="L161" s="5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31" t="s">
        <v>31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7"/>
    </row>
    <row r="168" spans="2:15" x14ac:dyDescent="0.25">
      <c r="B168" s="1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80.3%, mientras que para los proyectos del tipo social se registra un avance del 67.3% a dos meses de culminar el año 2017. Cabe resaltar que estos dos tipos de proyectos absorben el 88.0%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5"/>
      <c r="D171" s="75"/>
      <c r="E171" s="5"/>
      <c r="F171" s="5"/>
      <c r="G171" s="5"/>
      <c r="H171" s="5"/>
      <c r="I171" s="5"/>
      <c r="J171" s="5"/>
      <c r="K171" s="5"/>
      <c r="L171" s="5"/>
      <c r="M171" s="75"/>
      <c r="N171" s="75"/>
      <c r="O171" s="20"/>
    </row>
    <row r="172" spans="2:15" x14ac:dyDescent="0.25">
      <c r="B172" s="16"/>
      <c r="C172" s="75"/>
      <c r="D172" s="75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5"/>
      <c r="N172" s="75"/>
      <c r="O172" s="20"/>
    </row>
    <row r="173" spans="2:15" x14ac:dyDescent="0.25">
      <c r="B173" s="16"/>
      <c r="C173" s="75"/>
      <c r="D173" s="75"/>
      <c r="E173" s="5"/>
      <c r="F173" s="129" t="s">
        <v>1</v>
      </c>
      <c r="G173" s="129"/>
      <c r="H173" s="129"/>
      <c r="I173" s="129"/>
      <c r="J173" s="129"/>
      <c r="K173" s="129"/>
      <c r="L173" s="5"/>
      <c r="M173" s="75"/>
      <c r="N173" s="75"/>
      <c r="O173" s="20"/>
    </row>
    <row r="174" spans="2:15" x14ac:dyDescent="0.25">
      <c r="B174" s="16"/>
      <c r="C174" s="75"/>
      <c r="D174" s="75"/>
      <c r="E174" s="5"/>
      <c r="F174" s="130" t="s">
        <v>32</v>
      </c>
      <c r="G174" s="130"/>
      <c r="H174" s="66" t="s">
        <v>6</v>
      </c>
      <c r="I174" s="66" t="s">
        <v>16</v>
      </c>
      <c r="J174" s="66" t="s">
        <v>17</v>
      </c>
      <c r="K174" s="66" t="s">
        <v>18</v>
      </c>
      <c r="L174" s="5"/>
      <c r="M174" s="75"/>
      <c r="N174" s="75"/>
      <c r="O174" s="20"/>
    </row>
    <row r="175" spans="2:15" x14ac:dyDescent="0.25">
      <c r="B175" s="16"/>
      <c r="C175" s="75"/>
      <c r="D175" s="75"/>
      <c r="E175" s="5"/>
      <c r="F175" s="67" t="s">
        <v>13</v>
      </c>
      <c r="G175" s="49"/>
      <c r="H175" s="63">
        <v>661.53822600000012</v>
      </c>
      <c r="I175" s="70">
        <f>+H175/H$179</f>
        <v>0.3757807523003372</v>
      </c>
      <c r="J175" s="64">
        <v>530.89461299999994</v>
      </c>
      <c r="K175" s="70">
        <f>+J175/H175</f>
        <v>0.80251539840722652</v>
      </c>
      <c r="L175" s="5"/>
      <c r="M175" s="75"/>
      <c r="N175" s="75"/>
      <c r="O175" s="20"/>
    </row>
    <row r="176" spans="2:15" x14ac:dyDescent="0.25">
      <c r="B176" s="16"/>
      <c r="C176" s="75"/>
      <c r="D176" s="75"/>
      <c r="E176" s="5"/>
      <c r="F176" s="67" t="s">
        <v>14</v>
      </c>
      <c r="G176" s="49"/>
      <c r="H176" s="64">
        <v>888.48156600000004</v>
      </c>
      <c r="I176" s="70">
        <f>+H176/H$179</f>
        <v>0.50469384557750663</v>
      </c>
      <c r="J176" s="64">
        <v>597.59562800000003</v>
      </c>
      <c r="K176" s="70">
        <f t="shared" ref="K176:K179" si="24">+J176/H176</f>
        <v>0.67260329405641262</v>
      </c>
      <c r="L176" s="5"/>
      <c r="M176" s="75"/>
      <c r="N176" s="75"/>
      <c r="O176" s="20"/>
    </row>
    <row r="177" spans="2:15" x14ac:dyDescent="0.25">
      <c r="B177" s="16"/>
      <c r="C177" s="75"/>
      <c r="D177" s="75"/>
      <c r="E177" s="5"/>
      <c r="F177" s="67" t="s">
        <v>23</v>
      </c>
      <c r="G177" s="49"/>
      <c r="H177" s="64">
        <v>72.96611399999999</v>
      </c>
      <c r="I177" s="70">
        <f t="shared" ref="I177:I178" si="25">+H177/H$179</f>
        <v>4.1447735193086421E-2</v>
      </c>
      <c r="J177" s="64">
        <v>64.763981999999999</v>
      </c>
      <c r="K177" s="70">
        <f t="shared" si="24"/>
        <v>0.88758984752840209</v>
      </c>
      <c r="L177" s="5"/>
      <c r="M177" s="75"/>
      <c r="N177" s="75"/>
      <c r="O177" s="20"/>
    </row>
    <row r="178" spans="2:15" x14ac:dyDescent="0.25">
      <c r="B178" s="16"/>
      <c r="C178" s="75"/>
      <c r="D178" s="75"/>
      <c r="E178" s="5"/>
      <c r="F178" s="67" t="s">
        <v>15</v>
      </c>
      <c r="G178" s="49"/>
      <c r="H178" s="64">
        <v>137.45079000000001</v>
      </c>
      <c r="I178" s="70">
        <f t="shared" si="25"/>
        <v>7.8077666929069742E-2</v>
      </c>
      <c r="J178" s="64">
        <v>102.858919</v>
      </c>
      <c r="K178" s="70">
        <f t="shared" si="24"/>
        <v>0.74833268692016974</v>
      </c>
      <c r="L178" s="5"/>
      <c r="M178" s="75"/>
      <c r="N178" s="75"/>
      <c r="O178" s="20"/>
    </row>
    <row r="179" spans="2:15" x14ac:dyDescent="0.25">
      <c r="B179" s="16"/>
      <c r="C179" s="75"/>
      <c r="D179" s="75"/>
      <c r="E179" s="5"/>
      <c r="F179" s="68" t="s">
        <v>0</v>
      </c>
      <c r="G179" s="51"/>
      <c r="H179" s="52">
        <f>SUM(H175:H178)</f>
        <v>1760.4366960000002</v>
      </c>
      <c r="I179" s="69">
        <f>SUM(I175:I178)</f>
        <v>1</v>
      </c>
      <c r="J179" s="52">
        <f>SUM(J175:J178)</f>
        <v>1296.1131419999999</v>
      </c>
      <c r="K179" s="69">
        <f t="shared" si="24"/>
        <v>0.73624524241341982</v>
      </c>
      <c r="L179" s="5"/>
      <c r="M179" s="75"/>
      <c r="N179" s="75"/>
      <c r="O179" s="20"/>
    </row>
    <row r="180" spans="2:15" x14ac:dyDescent="0.25">
      <c r="B180" s="16"/>
      <c r="C180" s="19"/>
      <c r="E180" s="11"/>
      <c r="F180" s="117" t="s">
        <v>82</v>
      </c>
      <c r="G180" s="117"/>
      <c r="H180" s="117"/>
      <c r="I180" s="117"/>
      <c r="J180" s="117"/>
      <c r="K180" s="117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58.6%, del mismo modo para proyectos TRANSPORTE se tiene un nivel de avance de 76.9%. Cabe destacar que solo estos dos sectores concentran el 39.6%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5"/>
      <c r="D184" s="5"/>
      <c r="E184" s="5"/>
      <c r="F184" s="5"/>
      <c r="G184" s="5"/>
      <c r="H184" s="75"/>
      <c r="I184" s="75"/>
      <c r="J184" s="75"/>
      <c r="K184" s="75"/>
      <c r="L184" s="75"/>
      <c r="M184" s="75"/>
      <c r="N184" s="75"/>
      <c r="O184" s="20"/>
    </row>
    <row r="185" spans="2:15" x14ac:dyDescent="0.25">
      <c r="B185" s="16"/>
      <c r="C185" s="75"/>
      <c r="D185" s="5"/>
      <c r="E185" s="128" t="s">
        <v>61</v>
      </c>
      <c r="F185" s="128"/>
      <c r="G185" s="128"/>
      <c r="H185" s="128"/>
      <c r="I185" s="128"/>
      <c r="J185" s="128"/>
      <c r="K185" s="128"/>
      <c r="L185" s="128"/>
      <c r="M185" s="75"/>
      <c r="N185" s="75"/>
      <c r="O185" s="20"/>
    </row>
    <row r="186" spans="2:15" x14ac:dyDescent="0.25">
      <c r="B186" s="16"/>
      <c r="C186" s="75"/>
      <c r="D186" s="5"/>
      <c r="E186" s="5"/>
      <c r="F186" s="129" t="s">
        <v>1</v>
      </c>
      <c r="G186" s="129"/>
      <c r="H186" s="129"/>
      <c r="I186" s="129"/>
      <c r="J186" s="129"/>
      <c r="K186" s="129"/>
      <c r="L186" s="5"/>
      <c r="M186" s="75"/>
      <c r="N186" s="75"/>
      <c r="O186" s="20"/>
    </row>
    <row r="187" spans="2:15" x14ac:dyDescent="0.25">
      <c r="B187" s="16"/>
      <c r="C187" s="75"/>
      <c r="D187" s="5"/>
      <c r="E187" s="75"/>
      <c r="F187" s="130" t="s">
        <v>22</v>
      </c>
      <c r="G187" s="130"/>
      <c r="H187" s="66" t="s">
        <v>20</v>
      </c>
      <c r="I187" s="66" t="s">
        <v>3</v>
      </c>
      <c r="J187" s="66" t="s">
        <v>21</v>
      </c>
      <c r="K187" s="66" t="s">
        <v>18</v>
      </c>
      <c r="L187" s="5"/>
      <c r="M187" s="75"/>
      <c r="N187" s="75"/>
      <c r="O187" s="20"/>
    </row>
    <row r="188" spans="2:15" x14ac:dyDescent="0.25">
      <c r="B188" s="16"/>
      <c r="C188" s="75"/>
      <c r="D188" s="5"/>
      <c r="E188" s="75"/>
      <c r="F188" s="67" t="s">
        <v>51</v>
      </c>
      <c r="G188" s="73"/>
      <c r="H188" s="64">
        <v>413.08574499999997</v>
      </c>
      <c r="I188" s="70">
        <f>+H188/H$196</f>
        <v>0.23464958776342165</v>
      </c>
      <c r="J188" s="64">
        <v>242.18405799999999</v>
      </c>
      <c r="K188" s="70">
        <f>+J188/H188</f>
        <v>0.58628035687844904</v>
      </c>
      <c r="L188" s="5"/>
      <c r="M188" s="75"/>
      <c r="N188" s="75"/>
      <c r="O188" s="20"/>
    </row>
    <row r="189" spans="2:15" x14ac:dyDescent="0.25">
      <c r="B189" s="16"/>
      <c r="C189" s="75"/>
      <c r="D189" s="5"/>
      <c r="E189" s="75"/>
      <c r="F189" s="67" t="s">
        <v>50</v>
      </c>
      <c r="G189" s="73"/>
      <c r="H189" s="64">
        <v>284.41977500000002</v>
      </c>
      <c r="I189" s="70">
        <f t="shared" ref="I189:I195" si="26">+H189/H$196</f>
        <v>0.16156205766799128</v>
      </c>
      <c r="J189" s="64">
        <v>218.650161</v>
      </c>
      <c r="K189" s="70">
        <f t="shared" ref="K189:K191" si="27">+J189/H189</f>
        <v>0.76875864556182838</v>
      </c>
      <c r="L189" s="5"/>
      <c r="M189" s="75"/>
      <c r="N189" s="75"/>
      <c r="O189" s="20"/>
    </row>
    <row r="190" spans="2:15" x14ac:dyDescent="0.25">
      <c r="B190" s="16"/>
      <c r="C190" s="75"/>
      <c r="D190" s="5"/>
      <c r="E190" s="75"/>
      <c r="F190" s="67" t="s">
        <v>52</v>
      </c>
      <c r="G190" s="73"/>
      <c r="H190" s="64">
        <v>278.70067599999999</v>
      </c>
      <c r="I190" s="70">
        <f t="shared" si="26"/>
        <v>0.15831337567164644</v>
      </c>
      <c r="J190" s="64">
        <v>196.44662400000001</v>
      </c>
      <c r="K190" s="70">
        <f t="shared" si="27"/>
        <v>0.70486597599784806</v>
      </c>
      <c r="L190" s="5"/>
      <c r="M190" s="75"/>
      <c r="N190" s="75"/>
      <c r="O190" s="20"/>
    </row>
    <row r="191" spans="2:15" x14ac:dyDescent="0.25">
      <c r="B191" s="16"/>
      <c r="C191" s="75"/>
      <c r="D191" s="5"/>
      <c r="E191" s="75"/>
      <c r="F191" s="67" t="s">
        <v>53</v>
      </c>
      <c r="G191" s="73"/>
      <c r="H191" s="64">
        <v>210.427244</v>
      </c>
      <c r="I191" s="70">
        <f t="shared" si="26"/>
        <v>0.11953127566479677</v>
      </c>
      <c r="J191" s="64">
        <v>167.75035500000001</v>
      </c>
      <c r="K191" s="70">
        <f t="shared" si="27"/>
        <v>0.79718933637699507</v>
      </c>
      <c r="L191" s="5"/>
      <c r="M191" s="75"/>
      <c r="N191" s="75"/>
      <c r="O191" s="20"/>
    </row>
    <row r="192" spans="2:15" x14ac:dyDescent="0.25">
      <c r="B192" s="16"/>
      <c r="C192" s="75"/>
      <c r="D192" s="5"/>
      <c r="E192" s="75"/>
      <c r="F192" s="67" t="s">
        <v>54</v>
      </c>
      <c r="G192" s="73"/>
      <c r="H192" s="64">
        <v>137.45079000000001</v>
      </c>
      <c r="I192" s="70">
        <f t="shared" si="26"/>
        <v>7.8077666929069756E-2</v>
      </c>
      <c r="J192" s="64">
        <v>102.858919</v>
      </c>
      <c r="K192" s="70">
        <f>+J192/H192</f>
        <v>0.74833268692016974</v>
      </c>
      <c r="L192" s="5"/>
      <c r="M192" s="75"/>
      <c r="N192" s="75"/>
      <c r="O192" s="20"/>
    </row>
    <row r="193" spans="2:15" x14ac:dyDescent="0.25">
      <c r="B193" s="16"/>
      <c r="C193" s="75"/>
      <c r="D193" s="5"/>
      <c r="E193" s="75"/>
      <c r="F193" s="67" t="s">
        <v>84</v>
      </c>
      <c r="G193" s="73"/>
      <c r="H193" s="64">
        <v>101.453946</v>
      </c>
      <c r="I193" s="70">
        <f t="shared" si="26"/>
        <v>5.762998819015757E-2</v>
      </c>
      <c r="J193" s="64">
        <v>85.608668999999992</v>
      </c>
      <c r="K193" s="70">
        <f t="shared" ref="K193:K196" si="28">+J193/H193</f>
        <v>0.84381803148396017</v>
      </c>
      <c r="L193" s="5"/>
      <c r="M193" s="75"/>
      <c r="N193" s="75"/>
      <c r="O193" s="20"/>
    </row>
    <row r="194" spans="2:15" x14ac:dyDescent="0.25">
      <c r="B194" s="16"/>
      <c r="C194" s="75"/>
      <c r="D194" s="5"/>
      <c r="E194" s="75"/>
      <c r="F194" s="67" t="s">
        <v>60</v>
      </c>
      <c r="G194" s="73"/>
      <c r="H194" s="64">
        <v>72.942223999999996</v>
      </c>
      <c r="I194" s="70">
        <f t="shared" si="26"/>
        <v>4.143416469659867E-2</v>
      </c>
      <c r="J194" s="64">
        <v>64.740324000000001</v>
      </c>
      <c r="K194" s="70">
        <f t="shared" si="28"/>
        <v>0.88755621161208365</v>
      </c>
      <c r="L194" s="5"/>
      <c r="M194" s="75"/>
      <c r="N194" s="75"/>
      <c r="O194" s="20"/>
    </row>
    <row r="195" spans="2:15" x14ac:dyDescent="0.25">
      <c r="B195" s="16"/>
      <c r="C195" s="75"/>
      <c r="D195" s="5"/>
      <c r="E195" s="75"/>
      <c r="F195" s="67" t="s">
        <v>55</v>
      </c>
      <c r="G195" s="73"/>
      <c r="H195" s="64">
        <v>261.95629599999995</v>
      </c>
      <c r="I195" s="70">
        <f t="shared" si="26"/>
        <v>0.14880188341631798</v>
      </c>
      <c r="J195" s="64">
        <v>217.874032</v>
      </c>
      <c r="K195" s="70">
        <f t="shared" si="28"/>
        <v>0.83171901315935559</v>
      </c>
      <c r="L195" s="5"/>
      <c r="M195" s="75"/>
      <c r="N195" s="75"/>
      <c r="O195" s="20"/>
    </row>
    <row r="196" spans="2:15" x14ac:dyDescent="0.25">
      <c r="B196" s="16"/>
      <c r="C196" s="75"/>
      <c r="D196" s="5"/>
      <c r="E196" s="75"/>
      <c r="F196" s="68" t="s">
        <v>0</v>
      </c>
      <c r="G196" s="74"/>
      <c r="H196" s="52">
        <f>SUM(H188:H195)</f>
        <v>1760.4366959999998</v>
      </c>
      <c r="I196" s="69">
        <f>SUM(I188:I195)</f>
        <v>1.0000000000000002</v>
      </c>
      <c r="J196" s="52">
        <f>SUM(J188:J195)</f>
        <v>1296.1131419999999</v>
      </c>
      <c r="K196" s="69">
        <f t="shared" si="28"/>
        <v>0.73624524241341993</v>
      </c>
      <c r="L196" s="5"/>
      <c r="M196" s="75"/>
      <c r="N196" s="19"/>
      <c r="O196" s="20"/>
    </row>
    <row r="197" spans="2:15" x14ac:dyDescent="0.25">
      <c r="B197" s="16"/>
      <c r="C197" s="19"/>
      <c r="E197" s="11"/>
      <c r="F197" s="117" t="s">
        <v>82</v>
      </c>
      <c r="G197" s="117"/>
      <c r="H197" s="117"/>
      <c r="I197" s="117"/>
      <c r="J197" s="117"/>
      <c r="K197" s="117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2"/>
      <c r="G198" s="42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8" t="str">
        <f>+CONCATENATE("Al cierre del 2017, 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cierre del 2017,  de los 3,424  proyectos presupuestados para el 2017, 416 no cuentan con ningún avance en ejecución del gasto, mientras que 244 (7.1% de proyectos) no superan el 50,0% de ejecución, 1,089 proyectos (31.8% del total) tienen un nivel de ejecución mayor al 50,0% pero no culminan al 100% y 1,675 proyectos por S/ 513.1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28" t="s">
        <v>67</v>
      </c>
      <c r="F202" s="128"/>
      <c r="G202" s="128"/>
      <c r="H202" s="128"/>
      <c r="I202" s="128"/>
      <c r="J202" s="128"/>
      <c r="K202" s="128"/>
      <c r="L202" s="128"/>
      <c r="M202" s="19"/>
      <c r="N202" s="19"/>
      <c r="O202" s="20"/>
    </row>
    <row r="203" spans="2:15" x14ac:dyDescent="0.25">
      <c r="B203" s="16"/>
      <c r="C203" s="19"/>
      <c r="D203" s="19"/>
      <c r="E203" s="5"/>
      <c r="F203" s="129" t="s">
        <v>33</v>
      </c>
      <c r="G203" s="129"/>
      <c r="H203" s="129"/>
      <c r="I203" s="129"/>
      <c r="J203" s="129"/>
      <c r="K203" s="129"/>
      <c r="L203" s="5"/>
      <c r="M203" s="19"/>
      <c r="N203" s="19"/>
      <c r="O203" s="20"/>
    </row>
    <row r="204" spans="2:15" x14ac:dyDescent="0.25">
      <c r="B204" s="16"/>
      <c r="C204" s="19"/>
      <c r="D204" s="19"/>
      <c r="E204" s="75"/>
      <c r="F204" s="66" t="s">
        <v>25</v>
      </c>
      <c r="G204" s="66" t="s">
        <v>18</v>
      </c>
      <c r="H204" s="66" t="s">
        <v>20</v>
      </c>
      <c r="I204" s="66" t="s">
        <v>7</v>
      </c>
      <c r="J204" s="66" t="s">
        <v>24</v>
      </c>
      <c r="K204" s="66" t="s">
        <v>3</v>
      </c>
      <c r="L204" s="75"/>
      <c r="M204" s="19"/>
      <c r="N204" s="19"/>
      <c r="O204" s="20"/>
    </row>
    <row r="205" spans="2:15" x14ac:dyDescent="0.25">
      <c r="B205" s="16"/>
      <c r="C205" s="19"/>
      <c r="D205" s="19"/>
      <c r="E205" s="75"/>
      <c r="F205" s="78" t="s">
        <v>26</v>
      </c>
      <c r="G205" s="70">
        <f>+I205/H205</f>
        <v>0</v>
      </c>
      <c r="H205" s="64">
        <v>50.552254999999974</v>
      </c>
      <c r="I205" s="64">
        <v>0</v>
      </c>
      <c r="J205" s="78">
        <v>416</v>
      </c>
      <c r="K205" s="70">
        <f>+J205/J$209</f>
        <v>0.12149532710280374</v>
      </c>
      <c r="L205" s="75"/>
      <c r="M205" s="19"/>
      <c r="N205" s="19"/>
      <c r="O205" s="20"/>
    </row>
    <row r="206" spans="2:15" x14ac:dyDescent="0.25">
      <c r="B206" s="16"/>
      <c r="C206" s="19"/>
      <c r="D206" s="19"/>
      <c r="E206" s="75"/>
      <c r="F206" s="78" t="s">
        <v>27</v>
      </c>
      <c r="G206" s="70">
        <f t="shared" ref="G206:G209" si="29">+I206/H206</f>
        <v>0.17387678469045817</v>
      </c>
      <c r="H206" s="64">
        <v>334.42087800000013</v>
      </c>
      <c r="I206" s="64">
        <v>58.148027000000006</v>
      </c>
      <c r="J206" s="78">
        <v>244</v>
      </c>
      <c r="K206" s="70">
        <f t="shared" ref="K206:K208" si="30">+J206/J$209</f>
        <v>7.1261682242990648E-2</v>
      </c>
      <c r="L206" s="75"/>
      <c r="M206" s="19"/>
      <c r="N206" s="19"/>
      <c r="O206" s="20"/>
    </row>
    <row r="207" spans="2:15" x14ac:dyDescent="0.25">
      <c r="B207" s="16"/>
      <c r="C207" s="19"/>
      <c r="D207" s="19"/>
      <c r="E207" s="75"/>
      <c r="F207" s="78" t="s">
        <v>28</v>
      </c>
      <c r="G207" s="70">
        <f t="shared" si="29"/>
        <v>0.84305427123479393</v>
      </c>
      <c r="H207" s="64">
        <v>859.79191699999933</v>
      </c>
      <c r="I207" s="64">
        <v>724.85124800000085</v>
      </c>
      <c r="J207" s="78">
        <v>1089</v>
      </c>
      <c r="K207" s="70">
        <f t="shared" si="30"/>
        <v>0.31804906542056077</v>
      </c>
      <c r="L207" s="75"/>
      <c r="M207" s="19"/>
      <c r="N207" s="19"/>
      <c r="O207" s="20"/>
    </row>
    <row r="208" spans="2:15" x14ac:dyDescent="0.25">
      <c r="B208" s="16"/>
      <c r="C208" s="19"/>
      <c r="D208" s="19"/>
      <c r="E208" s="75"/>
      <c r="F208" s="78" t="s">
        <v>29</v>
      </c>
      <c r="G208" s="70">
        <f t="shared" si="29"/>
        <v>0.99504003173368161</v>
      </c>
      <c r="H208" s="64">
        <v>515.67164600000001</v>
      </c>
      <c r="I208" s="64">
        <v>513.11393099999987</v>
      </c>
      <c r="J208" s="78">
        <v>1675</v>
      </c>
      <c r="K208" s="70">
        <f t="shared" si="30"/>
        <v>0.48919392523364486</v>
      </c>
      <c r="L208" s="75"/>
      <c r="M208" s="19"/>
      <c r="N208" s="19"/>
      <c r="O208" s="20"/>
    </row>
    <row r="209" spans="2:15" x14ac:dyDescent="0.25">
      <c r="B209" s="16"/>
      <c r="C209" s="19"/>
      <c r="D209" s="19"/>
      <c r="E209" s="75"/>
      <c r="F209" s="106" t="s">
        <v>0</v>
      </c>
      <c r="G209" s="69">
        <f t="shared" si="29"/>
        <v>0.73624527876803647</v>
      </c>
      <c r="H209" s="52">
        <f t="shared" ref="H209:J209" si="31">SUM(H205:H208)</f>
        <v>1760.4366959999995</v>
      </c>
      <c r="I209" s="52">
        <f t="shared" si="31"/>
        <v>1296.1132060000007</v>
      </c>
      <c r="J209" s="52">
        <f t="shared" si="31"/>
        <v>3424</v>
      </c>
      <c r="K209" s="69">
        <f>SUM(K205:K208)</f>
        <v>1</v>
      </c>
      <c r="L209" s="75"/>
      <c r="M209" s="19"/>
      <c r="N209" s="19"/>
      <c r="O209" s="20"/>
    </row>
    <row r="210" spans="2:15" x14ac:dyDescent="0.25">
      <c r="B210" s="16"/>
      <c r="C210" s="19"/>
      <c r="E210" s="11"/>
      <c r="F210" s="117" t="s">
        <v>82</v>
      </c>
      <c r="G210" s="117"/>
      <c r="H210" s="117"/>
      <c r="I210" s="117"/>
      <c r="J210" s="117"/>
      <c r="K210" s="117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  <mergeCell ref="B1:O2"/>
    <mergeCell ref="C7:N7"/>
    <mergeCell ref="C9:N10"/>
    <mergeCell ref="E14:F15"/>
    <mergeCell ref="G14:I14"/>
    <mergeCell ref="J14:L14"/>
    <mergeCell ref="E12:L12"/>
    <mergeCell ref="E13:L13"/>
    <mergeCell ref="F40:G40"/>
    <mergeCell ref="C35:N36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F81:G81"/>
    <mergeCell ref="F88:K88"/>
    <mergeCell ref="F89:G89"/>
    <mergeCell ref="C120:N121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C167:N167"/>
    <mergeCell ref="C169:N170"/>
    <mergeCell ref="E172:L172"/>
    <mergeCell ref="F173:K173"/>
    <mergeCell ref="F174:G174"/>
    <mergeCell ref="F148:K148"/>
    <mergeCell ref="C150:N151"/>
    <mergeCell ref="E153:L153"/>
    <mergeCell ref="F154:K154"/>
    <mergeCell ref="F161:K161"/>
  </mergeCells>
  <conditionalFormatting sqref="I81">
    <cfRule type="cellIs" dxfId="4" priority="4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212"/>
  <sheetViews>
    <sheetView zoomScaleNormal="100" workbookViewId="0">
      <selection activeCell="B13" sqref="B13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8" t="s">
        <v>103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2:15" x14ac:dyDescent="0.25">
      <c r="B7" s="59"/>
      <c r="C7" s="131" t="s">
        <v>34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0"/>
    </row>
    <row r="8" spans="2:15" x14ac:dyDescent="0.25">
      <c r="B8" s="5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60"/>
    </row>
    <row r="9" spans="2:15" ht="15" customHeight="1" x14ac:dyDescent="0.25">
      <c r="B9" s="16"/>
      <c r="C9" s="118" t="str">
        <f>+CONCATENATE("A la fecha en la región Madre de Dios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Madre de Dios se vienen ejecutando S/ 415.4 millones, lo que equivale a un avance en la ejecución del presupuesto del 86.7%. Por niveles de gobierno, el Gobierno Nacional viene ejecutando el 93.5% de su presupuesto para esta región, seguido del Gobierno Regional (92.0%) y de los gobiernos locales que en conjunto tienen una ejecución del 54.3%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59"/>
      <c r="C11" s="90"/>
      <c r="D11" s="90"/>
      <c r="E11" s="90"/>
      <c r="F11" s="75"/>
      <c r="G11" s="75"/>
      <c r="H11" s="75"/>
      <c r="I11" s="75"/>
      <c r="J11" s="75"/>
      <c r="K11" s="75"/>
      <c r="L11" s="90"/>
      <c r="M11" s="90"/>
      <c r="N11" s="90"/>
      <c r="O11" s="95"/>
    </row>
    <row r="12" spans="2:15" ht="15" customHeight="1" x14ac:dyDescent="0.25">
      <c r="B12" s="59"/>
      <c r="C12" s="90"/>
      <c r="D12" s="3"/>
      <c r="E12" s="119" t="s">
        <v>48</v>
      </c>
      <c r="F12" s="120"/>
      <c r="G12" s="120"/>
      <c r="H12" s="120"/>
      <c r="I12" s="120"/>
      <c r="J12" s="120"/>
      <c r="K12" s="120"/>
      <c r="L12" s="120"/>
      <c r="M12" s="90"/>
      <c r="N12" s="90"/>
      <c r="O12" s="95"/>
    </row>
    <row r="13" spans="2:15" x14ac:dyDescent="0.25">
      <c r="B13" s="59"/>
      <c r="C13" s="90"/>
      <c r="D13" s="3"/>
      <c r="E13" s="121" t="s">
        <v>12</v>
      </c>
      <c r="F13" s="121"/>
      <c r="G13" s="121"/>
      <c r="H13" s="121"/>
      <c r="I13" s="121"/>
      <c r="J13" s="121"/>
      <c r="K13" s="121"/>
      <c r="L13" s="121"/>
      <c r="M13" s="90"/>
      <c r="N13" s="90"/>
      <c r="O13" s="95"/>
    </row>
    <row r="14" spans="2:15" x14ac:dyDescent="0.25">
      <c r="B14" s="16"/>
      <c r="C14" s="19"/>
      <c r="E14" s="122" t="s">
        <v>11</v>
      </c>
      <c r="F14" s="123"/>
      <c r="G14" s="126">
        <v>2017</v>
      </c>
      <c r="H14" s="126"/>
      <c r="I14" s="126"/>
      <c r="J14" s="126">
        <v>2016</v>
      </c>
      <c r="K14" s="126"/>
      <c r="L14" s="126"/>
      <c r="M14" s="75"/>
      <c r="N14" s="19"/>
      <c r="O14" s="20"/>
    </row>
    <row r="15" spans="2:15" x14ac:dyDescent="0.25">
      <c r="B15" s="16"/>
      <c r="C15" s="19"/>
      <c r="E15" s="124"/>
      <c r="F15" s="125"/>
      <c r="G15" s="91" t="s">
        <v>6</v>
      </c>
      <c r="H15" s="91" t="s">
        <v>7</v>
      </c>
      <c r="I15" s="91" t="s">
        <v>8</v>
      </c>
      <c r="J15" s="91" t="s">
        <v>6</v>
      </c>
      <c r="K15" s="91" t="s">
        <v>7</v>
      </c>
      <c r="L15" s="91" t="s">
        <v>8</v>
      </c>
      <c r="M15" s="75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274.35627199999999</v>
      </c>
      <c r="H16" s="7">
        <v>256.53720900000002</v>
      </c>
      <c r="I16" s="8">
        <f>+H16/G16</f>
        <v>0.93505137363872637</v>
      </c>
      <c r="J16" s="7">
        <v>264.75414000000001</v>
      </c>
      <c r="K16" s="7">
        <v>235.470776</v>
      </c>
      <c r="L16" s="8">
        <f t="shared" ref="L16:L19" si="0">+K16/J16</f>
        <v>0.88939412241107918</v>
      </c>
      <c r="M16" s="55">
        <f>+(I16-L16)*100</f>
        <v>4.5657251227647189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126.83745399999999</v>
      </c>
      <c r="H17" s="7">
        <v>116.67385400000001</v>
      </c>
      <c r="I17" s="8">
        <f t="shared" ref="I17:I19" si="1">+H17/G17</f>
        <v>0.91986909481800239</v>
      </c>
      <c r="J17" s="7">
        <v>142.17836300000002</v>
      </c>
      <c r="K17" s="7">
        <v>107.750652</v>
      </c>
      <c r="L17" s="8">
        <f t="shared" si="0"/>
        <v>0.75785548325661889</v>
      </c>
      <c r="M17" s="55">
        <f t="shared" ref="M17:M19" si="2">+(I17-L17)*100</f>
        <v>16.201361156138351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77.699585000000013</v>
      </c>
      <c r="H18" s="7">
        <v>42.178752000000003</v>
      </c>
      <c r="I18" s="8">
        <f t="shared" si="1"/>
        <v>0.54284398044082216</v>
      </c>
      <c r="J18" s="7">
        <v>70.950442999999993</v>
      </c>
      <c r="K18" s="7">
        <v>43.538069</v>
      </c>
      <c r="L18" s="8">
        <f t="shared" si="0"/>
        <v>0.61364055189902067</v>
      </c>
      <c r="M18" s="55">
        <f t="shared" si="2"/>
        <v>-7.0796571458198514</v>
      </c>
      <c r="N18" s="19"/>
      <c r="O18" s="20"/>
    </row>
    <row r="19" spans="2:15" x14ac:dyDescent="0.25">
      <c r="B19" s="16"/>
      <c r="C19" s="19"/>
      <c r="E19" s="61" t="s">
        <v>0</v>
      </c>
      <c r="F19" s="49"/>
      <c r="G19" s="7">
        <f t="shared" ref="G19:H19" si="3">SUM(G16:G18)</f>
        <v>478.89331099999998</v>
      </c>
      <c r="H19" s="62">
        <f t="shared" si="3"/>
        <v>415.389815</v>
      </c>
      <c r="I19" s="8">
        <f t="shared" si="1"/>
        <v>0.86739531636515177</v>
      </c>
      <c r="J19" s="7">
        <f t="shared" ref="J19:K19" si="4">SUM(J16:J18)</f>
        <v>477.882946</v>
      </c>
      <c r="K19" s="7">
        <f t="shared" si="4"/>
        <v>386.75949700000001</v>
      </c>
      <c r="L19" s="8">
        <f t="shared" si="0"/>
        <v>0.80931847482165642</v>
      </c>
      <c r="M19" s="55">
        <f t="shared" si="2"/>
        <v>5.807684154349535</v>
      </c>
      <c r="N19" s="19"/>
      <c r="O19" s="20"/>
    </row>
    <row r="20" spans="2:15" x14ac:dyDescent="0.25">
      <c r="B20" s="16"/>
      <c r="C20" s="19"/>
      <c r="D20" s="19"/>
      <c r="E20" s="117" t="s">
        <v>81</v>
      </c>
      <c r="F20" s="117"/>
      <c r="G20" s="117"/>
      <c r="H20" s="117"/>
      <c r="I20" s="117"/>
      <c r="J20" s="117"/>
      <c r="K20" s="117"/>
      <c r="L20" s="117"/>
      <c r="M20" s="96"/>
      <c r="N20" s="19"/>
      <c r="O20" s="20"/>
    </row>
    <row r="21" spans="2:15" x14ac:dyDescent="0.25">
      <c r="B21" s="16"/>
      <c r="C21" s="19"/>
      <c r="D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94.3%, mientras que para los proyectos del tipo social se registra un avance del 77.3% a dos meses de culminar el año 2017. Cabe resaltar que estos dos tipos de proyectos absorben el 91.4%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75"/>
      <c r="D24" s="75"/>
      <c r="E24" s="5"/>
      <c r="F24" s="5"/>
      <c r="G24" s="5"/>
      <c r="H24" s="5"/>
      <c r="I24" s="5"/>
      <c r="J24" s="5"/>
      <c r="K24" s="5"/>
      <c r="L24" s="5"/>
      <c r="M24" s="75"/>
      <c r="N24" s="75"/>
      <c r="O24" s="20"/>
    </row>
    <row r="25" spans="2:15" x14ac:dyDescent="0.25">
      <c r="B25" s="16"/>
      <c r="C25" s="75"/>
      <c r="D25" s="75"/>
      <c r="E25" s="132" t="s">
        <v>49</v>
      </c>
      <c r="F25" s="132"/>
      <c r="G25" s="132"/>
      <c r="H25" s="132"/>
      <c r="I25" s="132"/>
      <c r="J25" s="132"/>
      <c r="K25" s="132"/>
      <c r="L25" s="132"/>
      <c r="M25" s="75"/>
      <c r="N25" s="75"/>
      <c r="O25" s="20"/>
    </row>
    <row r="26" spans="2:15" x14ac:dyDescent="0.25">
      <c r="B26" s="16"/>
      <c r="C26" s="75"/>
      <c r="D26" s="75"/>
      <c r="E26" s="5"/>
      <c r="F26" s="129" t="s">
        <v>1</v>
      </c>
      <c r="G26" s="129"/>
      <c r="H26" s="129"/>
      <c r="I26" s="129"/>
      <c r="J26" s="129"/>
      <c r="K26" s="129"/>
      <c r="L26" s="5"/>
      <c r="M26" s="75"/>
      <c r="N26" s="75"/>
      <c r="O26" s="20"/>
    </row>
    <row r="27" spans="2:15" x14ac:dyDescent="0.25">
      <c r="B27" s="16"/>
      <c r="C27" s="75"/>
      <c r="D27" s="75"/>
      <c r="E27" s="5"/>
      <c r="F27" s="130" t="s">
        <v>32</v>
      </c>
      <c r="G27" s="130"/>
      <c r="H27" s="66" t="s">
        <v>6</v>
      </c>
      <c r="I27" s="66" t="s">
        <v>16</v>
      </c>
      <c r="J27" s="66" t="s">
        <v>17</v>
      </c>
      <c r="K27" s="66" t="s">
        <v>18</v>
      </c>
      <c r="L27" s="5"/>
      <c r="M27" s="75"/>
      <c r="N27" s="75"/>
      <c r="O27" s="20"/>
    </row>
    <row r="28" spans="2:15" x14ac:dyDescent="0.25">
      <c r="B28" s="16"/>
      <c r="C28" s="75"/>
      <c r="D28" s="75"/>
      <c r="E28" s="5"/>
      <c r="F28" s="67" t="s">
        <v>13</v>
      </c>
      <c r="G28" s="49"/>
      <c r="H28" s="63">
        <v>282.67501199999998</v>
      </c>
      <c r="I28" s="70">
        <f>+H28/H$32</f>
        <v>0.59026719627746072</v>
      </c>
      <c r="J28" s="62">
        <v>266.64049999999997</v>
      </c>
      <c r="K28" s="70">
        <f>+J28/H28</f>
        <v>0.94327580677700651</v>
      </c>
      <c r="L28" s="5"/>
      <c r="M28" s="75"/>
      <c r="N28" s="75"/>
      <c r="O28" s="20"/>
    </row>
    <row r="29" spans="2:15" x14ac:dyDescent="0.25">
      <c r="B29" s="16"/>
      <c r="C29" s="75"/>
      <c r="D29" s="75"/>
      <c r="E29" s="5"/>
      <c r="F29" s="67" t="s">
        <v>14</v>
      </c>
      <c r="G29" s="49"/>
      <c r="H29" s="64">
        <v>154.97005699999997</v>
      </c>
      <c r="I29" s="70">
        <f t="shared" ref="I29:I31" si="5">+H29/H$32</f>
        <v>0.3236003791249446</v>
      </c>
      <c r="J29" s="62">
        <v>119.86839400000002</v>
      </c>
      <c r="K29" s="70">
        <f t="shared" ref="K29:K32" si="6">+J29/H29</f>
        <v>0.77349390147026953</v>
      </c>
      <c r="L29" s="5"/>
      <c r="M29" s="75"/>
      <c r="N29" s="75"/>
      <c r="O29" s="20"/>
    </row>
    <row r="30" spans="2:15" x14ac:dyDescent="0.25">
      <c r="B30" s="16"/>
      <c r="C30" s="75"/>
      <c r="D30" s="75"/>
      <c r="E30" s="5"/>
      <c r="F30" s="67" t="s">
        <v>23</v>
      </c>
      <c r="G30" s="49"/>
      <c r="H30" s="64">
        <v>21.645143999999998</v>
      </c>
      <c r="I30" s="70">
        <f t="shared" si="5"/>
        <v>4.5198259200575894E-2</v>
      </c>
      <c r="J30" s="62">
        <v>13.562330000000001</v>
      </c>
      <c r="K30" s="70">
        <f t="shared" si="6"/>
        <v>0.62657610409059894</v>
      </c>
      <c r="L30" s="5"/>
      <c r="M30" s="75"/>
      <c r="N30" s="75"/>
      <c r="O30" s="20"/>
    </row>
    <row r="31" spans="2:15" x14ac:dyDescent="0.25">
      <c r="B31" s="16"/>
      <c r="C31" s="75"/>
      <c r="D31" s="75"/>
      <c r="E31" s="5"/>
      <c r="F31" s="67" t="s">
        <v>15</v>
      </c>
      <c r="G31" s="49"/>
      <c r="H31" s="64">
        <v>19.603097999999999</v>
      </c>
      <c r="I31" s="70">
        <f t="shared" si="5"/>
        <v>4.0934165397018885E-2</v>
      </c>
      <c r="J31" s="62">
        <v>15.318590000000002</v>
      </c>
      <c r="K31" s="70">
        <f t="shared" si="6"/>
        <v>0.7814371993651209</v>
      </c>
      <c r="L31" s="5"/>
      <c r="M31" s="75"/>
      <c r="N31" s="75"/>
      <c r="O31" s="20"/>
    </row>
    <row r="32" spans="2:15" x14ac:dyDescent="0.25">
      <c r="B32" s="16"/>
      <c r="C32" s="75"/>
      <c r="D32" s="75"/>
      <c r="E32" s="5"/>
      <c r="F32" s="68" t="s">
        <v>0</v>
      </c>
      <c r="G32" s="51"/>
      <c r="H32" s="97">
        <f>SUM(H28:H31)</f>
        <v>478.89331099999993</v>
      </c>
      <c r="I32" s="69">
        <f>SUM(I28:I31)</f>
        <v>1</v>
      </c>
      <c r="J32" s="53">
        <f>SUM(J28:J31)</f>
        <v>415.389814</v>
      </c>
      <c r="K32" s="69">
        <f t="shared" si="6"/>
        <v>0.86739531427700411</v>
      </c>
      <c r="L32" s="5"/>
      <c r="M32" s="75"/>
      <c r="N32" s="75"/>
      <c r="O32" s="20"/>
    </row>
    <row r="33" spans="2:15" x14ac:dyDescent="0.25">
      <c r="B33" s="16"/>
      <c r="C33" s="19"/>
      <c r="E33" s="11"/>
      <c r="F33" s="117" t="s">
        <v>82</v>
      </c>
      <c r="G33" s="117"/>
      <c r="H33" s="117"/>
      <c r="I33" s="117"/>
      <c r="J33" s="117"/>
      <c r="K33" s="117"/>
      <c r="L33" s="11"/>
      <c r="N33" s="19"/>
      <c r="O33" s="20"/>
    </row>
    <row r="34" spans="2:15" x14ac:dyDescent="0.25">
      <c r="B34" s="16"/>
      <c r="C34" s="75"/>
      <c r="D34" s="3"/>
      <c r="E34" s="5"/>
      <c r="F34" s="5"/>
      <c r="G34" s="5"/>
      <c r="H34" s="98"/>
      <c r="I34" s="99"/>
      <c r="J34" s="98"/>
      <c r="K34" s="99"/>
      <c r="L34" s="5"/>
      <c r="M34" s="3"/>
      <c r="N34" s="75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96.2%, del mismo modo para proyectos EDUCACION se tiene un nivel de avance de 86.3%. Cabe destacar que solo estos dos sectores concentran el 75.7%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5"/>
      <c r="D37" s="5"/>
      <c r="E37" s="5"/>
      <c r="F37" s="5"/>
      <c r="G37" s="5"/>
      <c r="H37" s="75"/>
      <c r="I37" s="75"/>
      <c r="J37" s="75"/>
      <c r="K37" s="75"/>
      <c r="L37" s="75"/>
      <c r="M37" s="75"/>
      <c r="N37" s="75"/>
      <c r="O37" s="20"/>
    </row>
    <row r="38" spans="2:15" x14ac:dyDescent="0.25">
      <c r="B38" s="16"/>
      <c r="C38" s="75"/>
      <c r="D38" s="5"/>
      <c r="E38" s="128" t="s">
        <v>56</v>
      </c>
      <c r="F38" s="128"/>
      <c r="G38" s="128"/>
      <c r="H38" s="128"/>
      <c r="I38" s="128"/>
      <c r="J38" s="128"/>
      <c r="K38" s="128"/>
      <c r="L38" s="128"/>
      <c r="M38" s="75"/>
      <c r="N38" s="75"/>
      <c r="O38" s="20"/>
    </row>
    <row r="39" spans="2:15" x14ac:dyDescent="0.25">
      <c r="B39" s="16"/>
      <c r="C39" s="75"/>
      <c r="D39" s="5"/>
      <c r="E39" s="5"/>
      <c r="F39" s="129" t="s">
        <v>1</v>
      </c>
      <c r="G39" s="129"/>
      <c r="H39" s="129"/>
      <c r="I39" s="129"/>
      <c r="J39" s="129"/>
      <c r="K39" s="129"/>
      <c r="L39" s="5"/>
      <c r="M39" s="75"/>
      <c r="N39" s="75"/>
      <c r="O39" s="20"/>
    </row>
    <row r="40" spans="2:15" x14ac:dyDescent="0.25">
      <c r="B40" s="16"/>
      <c r="C40" s="75"/>
      <c r="D40" s="5"/>
      <c r="E40" s="75"/>
      <c r="F40" s="133" t="s">
        <v>22</v>
      </c>
      <c r="G40" s="134"/>
      <c r="H40" s="72" t="s">
        <v>20</v>
      </c>
      <c r="I40" s="72" t="s">
        <v>3</v>
      </c>
      <c r="J40" s="66" t="s">
        <v>21</v>
      </c>
      <c r="K40" s="66" t="s">
        <v>18</v>
      </c>
      <c r="L40" s="5"/>
      <c r="M40" s="75"/>
      <c r="N40" s="75"/>
      <c r="O40" s="20"/>
    </row>
    <row r="41" spans="2:15" x14ac:dyDescent="0.25">
      <c r="B41" s="16"/>
      <c r="C41" s="75"/>
      <c r="D41" s="5"/>
      <c r="E41" s="75"/>
      <c r="F41" s="67" t="s">
        <v>50</v>
      </c>
      <c r="G41" s="73"/>
      <c r="H41" s="64">
        <v>245.17584299999999</v>
      </c>
      <c r="I41" s="70">
        <f>+H41/H$49</f>
        <v>0.5119633901088253</v>
      </c>
      <c r="J41" s="62">
        <v>235.93280900000002</v>
      </c>
      <c r="K41" s="70">
        <f>+J41/H41</f>
        <v>0.96230038862352374</v>
      </c>
      <c r="L41" s="5"/>
      <c r="M41" s="75"/>
      <c r="N41" s="75"/>
      <c r="O41" s="20"/>
    </row>
    <row r="42" spans="2:15" x14ac:dyDescent="0.25">
      <c r="B42" s="16"/>
      <c r="C42" s="75"/>
      <c r="D42" s="5"/>
      <c r="E42" s="75"/>
      <c r="F42" s="67" t="s">
        <v>52</v>
      </c>
      <c r="G42" s="73"/>
      <c r="H42" s="64">
        <v>117.42343600000001</v>
      </c>
      <c r="I42" s="70">
        <f t="shared" ref="I42:I48" si="7">+H42/H$49</f>
        <v>0.24519748616827103</v>
      </c>
      <c r="J42" s="62">
        <v>101.30394200000001</v>
      </c>
      <c r="K42" s="70">
        <f t="shared" ref="K42:K49" si="8">+J42/H42</f>
        <v>0.86272336639851011</v>
      </c>
      <c r="L42" s="5"/>
      <c r="M42" s="75"/>
      <c r="N42" s="75"/>
      <c r="O42" s="20"/>
    </row>
    <row r="43" spans="2:15" x14ac:dyDescent="0.25">
      <c r="B43" s="16"/>
      <c r="C43" s="75"/>
      <c r="D43" s="5"/>
      <c r="E43" s="75"/>
      <c r="F43" s="67" t="s">
        <v>51</v>
      </c>
      <c r="G43" s="73"/>
      <c r="H43" s="64">
        <v>26.416994000000003</v>
      </c>
      <c r="I43" s="70">
        <f t="shared" si="7"/>
        <v>5.5162587142504486E-2</v>
      </c>
      <c r="J43" s="62">
        <v>12.077584999999999</v>
      </c>
      <c r="K43" s="70">
        <f t="shared" si="8"/>
        <v>0.45718998157019675</v>
      </c>
      <c r="L43" s="5"/>
      <c r="M43" s="75"/>
      <c r="N43" s="75"/>
      <c r="O43" s="20"/>
    </row>
    <row r="44" spans="2:15" x14ac:dyDescent="0.25">
      <c r="B44" s="16"/>
      <c r="C44" s="75"/>
      <c r="D44" s="5"/>
      <c r="E44" s="75"/>
      <c r="F44" s="67" t="s">
        <v>85</v>
      </c>
      <c r="G44" s="73"/>
      <c r="H44" s="64">
        <v>19.980644999999999</v>
      </c>
      <c r="I44" s="70">
        <f t="shared" si="7"/>
        <v>4.1722539323586418E-2</v>
      </c>
      <c r="J44" s="62">
        <v>12.186022000000001</v>
      </c>
      <c r="K44" s="70">
        <f t="shared" si="8"/>
        <v>0.60989132232718224</v>
      </c>
      <c r="L44" s="5"/>
      <c r="M44" s="75"/>
      <c r="N44" s="75"/>
      <c r="O44" s="20"/>
    </row>
    <row r="45" spans="2:15" x14ac:dyDescent="0.25">
      <c r="B45" s="16"/>
      <c r="C45" s="75"/>
      <c r="D45" s="5"/>
      <c r="E45" s="75"/>
      <c r="F45" s="67" t="s">
        <v>86</v>
      </c>
      <c r="G45" s="73"/>
      <c r="H45" s="64">
        <v>19.592607000000001</v>
      </c>
      <c r="I45" s="70">
        <f t="shared" si="7"/>
        <v>4.0912258638751378E-2</v>
      </c>
      <c r="J45" s="62">
        <v>16.202209</v>
      </c>
      <c r="K45" s="70">
        <f t="shared" si="8"/>
        <v>0.82695523877960697</v>
      </c>
      <c r="L45" s="5"/>
      <c r="M45" s="75"/>
      <c r="N45" s="75"/>
      <c r="O45" s="20"/>
    </row>
    <row r="46" spans="2:15" x14ac:dyDescent="0.25">
      <c r="B46" s="16"/>
      <c r="C46" s="75"/>
      <c r="D46" s="5"/>
      <c r="E46" s="75"/>
      <c r="F46" s="67" t="s">
        <v>54</v>
      </c>
      <c r="G46" s="73"/>
      <c r="H46" s="64">
        <v>17.438378</v>
      </c>
      <c r="I46" s="70">
        <f t="shared" si="7"/>
        <v>3.6413910153779538E-2</v>
      </c>
      <c r="J46" s="62">
        <v>15.029254000000002</v>
      </c>
      <c r="K46" s="70">
        <f t="shared" si="8"/>
        <v>0.8618493073151644</v>
      </c>
      <c r="L46" s="5"/>
      <c r="M46" s="75"/>
      <c r="N46" s="75"/>
      <c r="O46" s="20"/>
    </row>
    <row r="47" spans="2:15" x14ac:dyDescent="0.25">
      <c r="B47" s="16"/>
      <c r="C47" s="75"/>
      <c r="D47" s="5"/>
      <c r="E47" s="75"/>
      <c r="F47" s="67" t="s">
        <v>53</v>
      </c>
      <c r="G47" s="73"/>
      <c r="H47" s="64">
        <v>13.640442999999999</v>
      </c>
      <c r="I47" s="70">
        <f t="shared" si="7"/>
        <v>2.8483260648424467E-2</v>
      </c>
      <c r="J47" s="62">
        <v>11.406974000000002</v>
      </c>
      <c r="K47" s="70">
        <f t="shared" si="8"/>
        <v>0.83626125632429993</v>
      </c>
      <c r="L47" s="5"/>
      <c r="M47" s="75"/>
      <c r="N47" s="75"/>
      <c r="O47" s="20"/>
    </row>
    <row r="48" spans="2:15" x14ac:dyDescent="0.25">
      <c r="B48" s="16"/>
      <c r="C48" s="75"/>
      <c r="D48" s="5"/>
      <c r="E48" s="75"/>
      <c r="F48" s="67" t="s">
        <v>55</v>
      </c>
      <c r="G48" s="73"/>
      <c r="H48" s="64">
        <v>19.224964999999994</v>
      </c>
      <c r="I48" s="70">
        <f t="shared" si="7"/>
        <v>4.0144567815857415E-2</v>
      </c>
      <c r="J48" s="62">
        <v>11.251018999999999</v>
      </c>
      <c r="K48" s="70">
        <f t="shared" si="8"/>
        <v>0.58522962200451356</v>
      </c>
      <c r="L48" s="5"/>
      <c r="M48" s="75"/>
      <c r="N48" s="75"/>
      <c r="O48" s="20"/>
    </row>
    <row r="49" spans="2:15" x14ac:dyDescent="0.25">
      <c r="B49" s="16"/>
      <c r="C49" s="75"/>
      <c r="D49" s="5"/>
      <c r="E49" s="75"/>
      <c r="F49" s="68" t="s">
        <v>0</v>
      </c>
      <c r="G49" s="74"/>
      <c r="H49" s="97">
        <f>SUM(H41:H48)</f>
        <v>478.89331099999998</v>
      </c>
      <c r="I49" s="69">
        <f>SUM(I41:I48)</f>
        <v>0.99999999999999978</v>
      </c>
      <c r="J49" s="53">
        <f>SUM(J41:J48)</f>
        <v>415.38981399999994</v>
      </c>
      <c r="K49" s="69">
        <f t="shared" si="8"/>
        <v>0.86739531427700389</v>
      </c>
      <c r="L49" s="5"/>
      <c r="M49" s="75"/>
      <c r="N49" s="75"/>
      <c r="O49" s="20"/>
    </row>
    <row r="50" spans="2:15" x14ac:dyDescent="0.25">
      <c r="B50" s="16"/>
      <c r="C50" s="19"/>
      <c r="E50" s="11"/>
      <c r="F50" s="117" t="s">
        <v>82</v>
      </c>
      <c r="G50" s="117"/>
      <c r="H50" s="117"/>
      <c r="I50" s="117"/>
      <c r="J50" s="117"/>
      <c r="K50" s="117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339  proyectos presupuestados para el 2017, 45 no cuentan con ningún avance en ejecución del gasto, mientras que 28 (8.3% de proyectos) no superan el 50,0% de ejecución, 138 proyectos (40.7% del total) tienen un nivel de ejecución mayor al 50,0% pero no culminan al 100% y 128 proyectos por S/ 292.3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20"/>
    </row>
    <row r="55" spans="2:15" x14ac:dyDescent="0.25">
      <c r="B55" s="16"/>
      <c r="C55" s="19"/>
      <c r="D55" s="19"/>
      <c r="E55" s="128" t="s">
        <v>56</v>
      </c>
      <c r="F55" s="128"/>
      <c r="G55" s="128"/>
      <c r="H55" s="128"/>
      <c r="I55" s="128"/>
      <c r="J55" s="128"/>
      <c r="K55" s="128"/>
      <c r="L55" s="128"/>
      <c r="M55" s="75"/>
      <c r="N55" s="75"/>
      <c r="O55" s="20"/>
    </row>
    <row r="56" spans="2:15" x14ac:dyDescent="0.25">
      <c r="B56" s="16"/>
      <c r="C56" s="19"/>
      <c r="D56" s="19"/>
      <c r="E56" s="5"/>
      <c r="F56" s="129" t="s">
        <v>33</v>
      </c>
      <c r="G56" s="129"/>
      <c r="H56" s="129"/>
      <c r="I56" s="129"/>
      <c r="J56" s="129"/>
      <c r="K56" s="129"/>
      <c r="L56" s="5"/>
      <c r="M56" s="75"/>
      <c r="N56" s="75"/>
      <c r="O56" s="20"/>
    </row>
    <row r="57" spans="2:15" x14ac:dyDescent="0.25">
      <c r="B57" s="16"/>
      <c r="C57" s="19"/>
      <c r="D57" s="19"/>
      <c r="E57" s="75"/>
      <c r="F57" s="77" t="s">
        <v>25</v>
      </c>
      <c r="G57" s="66" t="s">
        <v>18</v>
      </c>
      <c r="H57" s="66" t="s">
        <v>20</v>
      </c>
      <c r="I57" s="66" t="s">
        <v>7</v>
      </c>
      <c r="J57" s="66" t="s">
        <v>24</v>
      </c>
      <c r="K57" s="66" t="s">
        <v>3</v>
      </c>
      <c r="L57" s="75"/>
      <c r="M57" s="75" t="s">
        <v>36</v>
      </c>
      <c r="N57" s="75"/>
      <c r="O57" s="20"/>
    </row>
    <row r="58" spans="2:15" x14ac:dyDescent="0.25">
      <c r="B58" s="16"/>
      <c r="C58" s="19"/>
      <c r="D58" s="19"/>
      <c r="E58" s="75"/>
      <c r="F58" s="78" t="s">
        <v>26</v>
      </c>
      <c r="G58" s="70">
        <f>+I58/H58</f>
        <v>0</v>
      </c>
      <c r="H58" s="62">
        <v>16.547856000000003</v>
      </c>
      <c r="I58" s="62">
        <v>0</v>
      </c>
      <c r="J58" s="105">
        <v>45</v>
      </c>
      <c r="K58" s="70">
        <f>+J58/J$62</f>
        <v>0.13274336283185842</v>
      </c>
      <c r="L58" s="75"/>
      <c r="M58" s="80">
        <f>SUM(J59:J61)</f>
        <v>294</v>
      </c>
      <c r="N58" s="75"/>
      <c r="O58" s="20"/>
    </row>
    <row r="59" spans="2:15" x14ac:dyDescent="0.25">
      <c r="B59" s="16"/>
      <c r="C59" s="19"/>
      <c r="D59" s="19"/>
      <c r="E59" s="75"/>
      <c r="F59" s="78" t="s">
        <v>27</v>
      </c>
      <c r="G59" s="70">
        <f t="shared" ref="G59:G62" si="9">+I59/H59</f>
        <v>0.3098420993844534</v>
      </c>
      <c r="H59" s="62">
        <v>43.206797999999992</v>
      </c>
      <c r="I59" s="62">
        <v>13.387284999999999</v>
      </c>
      <c r="J59" s="105">
        <v>28</v>
      </c>
      <c r="K59" s="70">
        <f t="shared" ref="K59:K61" si="10">+J59/J$62</f>
        <v>8.2595870206489674E-2</v>
      </c>
      <c r="L59" s="75"/>
      <c r="M59" s="75"/>
      <c r="N59" s="75"/>
      <c r="O59" s="20"/>
    </row>
    <row r="60" spans="2:15" x14ac:dyDescent="0.25">
      <c r="B60" s="16"/>
      <c r="C60" s="19"/>
      <c r="D60" s="19"/>
      <c r="E60" s="75"/>
      <c r="F60" s="78" t="s">
        <v>28</v>
      </c>
      <c r="G60" s="70">
        <f t="shared" si="9"/>
        <v>0.86905265262982057</v>
      </c>
      <c r="H60" s="62">
        <v>126.19054399999995</v>
      </c>
      <c r="I60" s="62">
        <v>109.66622700000003</v>
      </c>
      <c r="J60" s="105">
        <v>138</v>
      </c>
      <c r="K60" s="70">
        <f t="shared" si="10"/>
        <v>0.40707964601769914</v>
      </c>
      <c r="L60" s="75"/>
      <c r="M60" s="75"/>
      <c r="N60" s="75"/>
      <c r="O60" s="20"/>
    </row>
    <row r="61" spans="2:15" x14ac:dyDescent="0.25">
      <c r="B61" s="16"/>
      <c r="C61" s="19"/>
      <c r="D61" s="19"/>
      <c r="E61" s="75"/>
      <c r="F61" s="78" t="s">
        <v>29</v>
      </c>
      <c r="G61" s="70">
        <f t="shared" si="9"/>
        <v>0.99791157555604393</v>
      </c>
      <c r="H61" s="62">
        <v>292.94811300000003</v>
      </c>
      <c r="I61" s="62">
        <v>292.33631300000002</v>
      </c>
      <c r="J61" s="105">
        <v>128</v>
      </c>
      <c r="K61" s="70">
        <f t="shared" si="10"/>
        <v>0.3775811209439528</v>
      </c>
      <c r="L61" s="75"/>
      <c r="M61" s="75"/>
      <c r="N61" s="75"/>
      <c r="O61" s="20"/>
    </row>
    <row r="62" spans="2:15" x14ac:dyDescent="0.25">
      <c r="B62" s="16"/>
      <c r="C62" s="19"/>
      <c r="D62" s="19"/>
      <c r="E62" s="75"/>
      <c r="F62" s="79" t="s">
        <v>0</v>
      </c>
      <c r="G62" s="69">
        <f t="shared" si="9"/>
        <v>0.86739533724662965</v>
      </c>
      <c r="H62" s="53">
        <f t="shared" ref="H62:J62" si="11">SUM(H58:H61)</f>
        <v>478.89331099999998</v>
      </c>
      <c r="I62" s="53">
        <f t="shared" si="11"/>
        <v>415.38982500000009</v>
      </c>
      <c r="J62" s="76">
        <f t="shared" si="11"/>
        <v>339</v>
      </c>
      <c r="K62" s="69">
        <f>SUM(K58:K61)</f>
        <v>1</v>
      </c>
      <c r="L62" s="75"/>
      <c r="M62" s="75"/>
      <c r="N62" s="75"/>
      <c r="O62" s="20"/>
    </row>
    <row r="63" spans="2:15" x14ac:dyDescent="0.25">
      <c r="B63" s="16"/>
      <c r="C63" s="19"/>
      <c r="E63" s="11"/>
      <c r="F63" s="117" t="s">
        <v>82</v>
      </c>
      <c r="G63" s="117"/>
      <c r="H63" s="117"/>
      <c r="I63" s="117"/>
      <c r="J63" s="117"/>
      <c r="K63" s="117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31" t="s">
        <v>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7"/>
    </row>
    <row r="70" spans="2:15" x14ac:dyDescent="0.25">
      <c r="B70" s="1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98.2%, mientras que para los proyectos del tipo social se registra un avance del 90.1% a dos meses de culminar el año 2017. Cabe resaltar que estos dos tipos de proyectos absorben el 91.4%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5"/>
      <c r="D73" s="75"/>
      <c r="E73" s="5"/>
      <c r="F73" s="5"/>
      <c r="G73" s="5"/>
      <c r="H73" s="5"/>
      <c r="I73" s="5"/>
      <c r="J73" s="5"/>
      <c r="K73" s="5"/>
      <c r="L73" s="5"/>
      <c r="M73" s="75"/>
      <c r="N73" s="75"/>
      <c r="O73" s="20"/>
    </row>
    <row r="74" spans="2:15" x14ac:dyDescent="0.25">
      <c r="B74" s="16"/>
      <c r="C74" s="75"/>
      <c r="D74" s="75"/>
      <c r="E74" s="132" t="s">
        <v>58</v>
      </c>
      <c r="F74" s="132"/>
      <c r="G74" s="132"/>
      <c r="H74" s="132"/>
      <c r="I74" s="132"/>
      <c r="J74" s="132"/>
      <c r="K74" s="132"/>
      <c r="L74" s="132"/>
      <c r="M74" s="75"/>
      <c r="N74" s="75"/>
      <c r="O74" s="20"/>
    </row>
    <row r="75" spans="2:15" x14ac:dyDescent="0.25">
      <c r="B75" s="16"/>
      <c r="C75" s="75"/>
      <c r="D75" s="75"/>
      <c r="E75" s="5"/>
      <c r="F75" s="129" t="s">
        <v>1</v>
      </c>
      <c r="G75" s="129"/>
      <c r="H75" s="129"/>
      <c r="I75" s="129"/>
      <c r="J75" s="129"/>
      <c r="K75" s="129"/>
      <c r="L75" s="5"/>
      <c r="M75" s="75"/>
      <c r="N75" s="75"/>
      <c r="O75" s="20"/>
    </row>
    <row r="76" spans="2:15" x14ac:dyDescent="0.25">
      <c r="B76" s="16"/>
      <c r="C76" s="75"/>
      <c r="D76" s="75"/>
      <c r="E76" s="5"/>
      <c r="F76" s="130" t="s">
        <v>32</v>
      </c>
      <c r="G76" s="130"/>
      <c r="H76" s="66" t="s">
        <v>6</v>
      </c>
      <c r="I76" s="66" t="s">
        <v>16</v>
      </c>
      <c r="J76" s="66" t="s">
        <v>17</v>
      </c>
      <c r="K76" s="66" t="s">
        <v>18</v>
      </c>
      <c r="L76" s="5"/>
      <c r="M76" s="75"/>
      <c r="N76" s="75"/>
      <c r="O76" s="20"/>
    </row>
    <row r="77" spans="2:15" x14ac:dyDescent="0.25">
      <c r="B77" s="16"/>
      <c r="C77" s="75"/>
      <c r="D77" s="75"/>
      <c r="E77" s="5"/>
      <c r="F77" s="67" t="s">
        <v>13</v>
      </c>
      <c r="G77" s="49"/>
      <c r="H77" s="63">
        <v>205.49952200000001</v>
      </c>
      <c r="I77" s="70">
        <f>+H77/$H$81</f>
        <v>0.74902432702540866</v>
      </c>
      <c r="J77" s="64">
        <v>201.87755300000001</v>
      </c>
      <c r="K77" s="70">
        <f>+J77/H77</f>
        <v>0.9823748057185262</v>
      </c>
      <c r="L77" s="5"/>
      <c r="M77" s="75"/>
      <c r="N77" s="75"/>
      <c r="O77" s="20"/>
    </row>
    <row r="78" spans="2:15" x14ac:dyDescent="0.25">
      <c r="B78" s="16"/>
      <c r="C78" s="75"/>
      <c r="D78" s="75"/>
      <c r="E78" s="5"/>
      <c r="F78" s="67" t="s">
        <v>14</v>
      </c>
      <c r="G78" s="49"/>
      <c r="H78" s="64">
        <v>45.134306000000002</v>
      </c>
      <c r="I78" s="70">
        <f>+H78/$H$81</f>
        <v>0.16450983850662615</v>
      </c>
      <c r="J78" s="64">
        <v>40.657475000000005</v>
      </c>
      <c r="K78" s="70">
        <f t="shared" ref="K78:K81" si="12">+J78/H78</f>
        <v>0.90081090423767685</v>
      </c>
      <c r="L78" s="5"/>
      <c r="M78" s="75"/>
      <c r="N78" s="75"/>
      <c r="O78" s="20"/>
    </row>
    <row r="79" spans="2:15" x14ac:dyDescent="0.25">
      <c r="B79" s="16"/>
      <c r="C79" s="75"/>
      <c r="D79" s="75"/>
      <c r="E79" s="5"/>
      <c r="F79" s="67" t="s">
        <v>23</v>
      </c>
      <c r="G79" s="49"/>
      <c r="H79" s="64">
        <v>20.961997999999998</v>
      </c>
      <c r="I79" s="70">
        <f>+H79/$H$81</f>
        <v>7.6404296673049973E-2</v>
      </c>
      <c r="J79" s="64">
        <v>13.167375000000002</v>
      </c>
      <c r="K79" s="70">
        <f t="shared" si="12"/>
        <v>0.62815457763138816</v>
      </c>
      <c r="L79" s="5"/>
      <c r="M79" s="75"/>
      <c r="N79" s="75"/>
      <c r="O79" s="20"/>
    </row>
    <row r="80" spans="2:15" x14ac:dyDescent="0.25">
      <c r="B80" s="16"/>
      <c r="C80" s="75"/>
      <c r="D80" s="75"/>
      <c r="E80" s="5"/>
      <c r="F80" s="67" t="s">
        <v>15</v>
      </c>
      <c r="G80" s="49"/>
      <c r="H80" s="64">
        <v>2.760446</v>
      </c>
      <c r="I80" s="70">
        <f>+H80/$H$81</f>
        <v>1.0061537794915072E-2</v>
      </c>
      <c r="J80" s="64">
        <v>0.83480700000000008</v>
      </c>
      <c r="K80" s="70">
        <f t="shared" si="12"/>
        <v>0.30241743544340299</v>
      </c>
      <c r="L80" s="5"/>
      <c r="M80" s="75"/>
      <c r="N80" s="75"/>
      <c r="O80" s="20"/>
    </row>
    <row r="81" spans="2:15" x14ac:dyDescent="0.25">
      <c r="B81" s="16"/>
      <c r="C81" s="75"/>
      <c r="D81" s="75"/>
      <c r="E81" s="5"/>
      <c r="F81" s="135" t="s">
        <v>0</v>
      </c>
      <c r="G81" s="136"/>
      <c r="H81" s="65">
        <f>SUM(H77:H80)</f>
        <v>274.35627200000005</v>
      </c>
      <c r="I81" s="69">
        <f>+H81/$H$81</f>
        <v>1</v>
      </c>
      <c r="J81" s="65">
        <f>SUM(J77:J80)</f>
        <v>256.53721000000002</v>
      </c>
      <c r="K81" s="69">
        <f t="shared" si="12"/>
        <v>0.93505137728362187</v>
      </c>
      <c r="L81" s="5"/>
      <c r="M81" s="75"/>
      <c r="N81" s="75"/>
      <c r="O81" s="20"/>
    </row>
    <row r="82" spans="2:15" x14ac:dyDescent="0.25">
      <c r="B82" s="16"/>
      <c r="C82" s="19"/>
      <c r="E82" s="11"/>
      <c r="F82" s="117" t="s">
        <v>82</v>
      </c>
      <c r="G82" s="117"/>
      <c r="H82" s="117"/>
      <c r="I82" s="117"/>
      <c r="J82" s="117"/>
      <c r="K82" s="117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98.7%, del mismo modo para proyectos EDUCACION se tiene un nivel de avance de 92.6%. Cabe destacar que solo estos dos sectores concentran el 89.1%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5"/>
      <c r="D86" s="5"/>
      <c r="E86" s="5"/>
      <c r="F86" s="5"/>
      <c r="G86" s="5"/>
      <c r="H86" s="75"/>
      <c r="I86" s="75"/>
      <c r="J86" s="75"/>
      <c r="K86" s="75"/>
      <c r="L86" s="75"/>
      <c r="M86" s="75"/>
      <c r="N86" s="75"/>
      <c r="O86" s="20"/>
    </row>
    <row r="87" spans="2:15" x14ac:dyDescent="0.25">
      <c r="B87" s="16"/>
      <c r="C87" s="75"/>
      <c r="D87" s="5"/>
      <c r="E87" s="128" t="s">
        <v>61</v>
      </c>
      <c r="F87" s="128"/>
      <c r="G87" s="128"/>
      <c r="H87" s="128"/>
      <c r="I87" s="128"/>
      <c r="J87" s="128"/>
      <c r="K87" s="128"/>
      <c r="L87" s="128"/>
      <c r="M87" s="75"/>
      <c r="N87" s="75"/>
      <c r="O87" s="20"/>
    </row>
    <row r="88" spans="2:15" x14ac:dyDescent="0.25">
      <c r="B88" s="16"/>
      <c r="C88" s="75"/>
      <c r="D88" s="5"/>
      <c r="E88" s="5"/>
      <c r="F88" s="129" t="s">
        <v>1</v>
      </c>
      <c r="G88" s="129"/>
      <c r="H88" s="129"/>
      <c r="I88" s="129"/>
      <c r="J88" s="129"/>
      <c r="K88" s="129"/>
      <c r="L88" s="5"/>
      <c r="M88" s="75"/>
      <c r="N88" s="75"/>
      <c r="O88" s="20"/>
    </row>
    <row r="89" spans="2:15" x14ac:dyDescent="0.25">
      <c r="B89" s="16"/>
      <c r="C89" s="75"/>
      <c r="D89" s="5"/>
      <c r="E89" s="75"/>
      <c r="F89" s="133" t="s">
        <v>22</v>
      </c>
      <c r="G89" s="134"/>
      <c r="H89" s="72" t="s">
        <v>20</v>
      </c>
      <c r="I89" s="72" t="s">
        <v>3</v>
      </c>
      <c r="J89" s="66" t="s">
        <v>21</v>
      </c>
      <c r="K89" s="66" t="s">
        <v>18</v>
      </c>
      <c r="L89" s="5"/>
      <c r="M89" s="75"/>
      <c r="N89" s="75"/>
      <c r="O89" s="20"/>
    </row>
    <row r="90" spans="2:15" x14ac:dyDescent="0.25">
      <c r="B90" s="16"/>
      <c r="C90" s="75"/>
      <c r="D90" s="5"/>
      <c r="E90" s="75"/>
      <c r="F90" s="67" t="s">
        <v>50</v>
      </c>
      <c r="G90" s="73"/>
      <c r="H90" s="64">
        <v>200.524843</v>
      </c>
      <c r="I90" s="70">
        <f t="shared" ref="I90:I97" si="13">+H90/$H$98</f>
        <v>0.73089214085836529</v>
      </c>
      <c r="J90" s="64">
        <v>198.012652</v>
      </c>
      <c r="K90" s="70">
        <f>+J90/H90</f>
        <v>0.98747192137185713</v>
      </c>
      <c r="L90" s="5"/>
      <c r="M90" s="75"/>
      <c r="N90" s="75"/>
      <c r="O90" s="20"/>
    </row>
    <row r="91" spans="2:15" x14ac:dyDescent="0.25">
      <c r="B91" s="16"/>
      <c r="C91" s="75"/>
      <c r="D91" s="5"/>
      <c r="E91" s="75"/>
      <c r="F91" s="67" t="s">
        <v>52</v>
      </c>
      <c r="G91" s="73"/>
      <c r="H91" s="64">
        <v>43.853743999999999</v>
      </c>
      <c r="I91" s="70">
        <f t="shared" si="13"/>
        <v>0.15984232356094993</v>
      </c>
      <c r="J91" s="64">
        <v>40.626667000000005</v>
      </c>
      <c r="K91" s="70">
        <f t="shared" ref="K91:K98" si="14">+J91/H91</f>
        <v>0.92641273684636838</v>
      </c>
      <c r="L91" s="5"/>
      <c r="M91" s="75"/>
      <c r="N91" s="75"/>
      <c r="O91" s="20"/>
    </row>
    <row r="92" spans="2:15" x14ac:dyDescent="0.25">
      <c r="B92" s="16"/>
      <c r="C92" s="75"/>
      <c r="D92" s="5"/>
      <c r="E92" s="75"/>
      <c r="F92" s="67" t="s">
        <v>85</v>
      </c>
      <c r="G92" s="73"/>
      <c r="H92" s="64">
        <v>19.980644999999999</v>
      </c>
      <c r="I92" s="70">
        <f t="shared" si="13"/>
        <v>7.2827367329149295E-2</v>
      </c>
      <c r="J92" s="64">
        <v>12.186022000000001</v>
      </c>
      <c r="K92" s="70">
        <f t="shared" si="14"/>
        <v>0.60989132232718224</v>
      </c>
      <c r="L92" s="5"/>
      <c r="M92" s="75"/>
      <c r="N92" s="75"/>
      <c r="O92" s="20"/>
    </row>
    <row r="93" spans="2:15" x14ac:dyDescent="0.25">
      <c r="B93" s="16"/>
      <c r="C93" s="75"/>
      <c r="D93" s="5"/>
      <c r="E93" s="75"/>
      <c r="F93" s="67" t="s">
        <v>86</v>
      </c>
      <c r="G93" s="73"/>
      <c r="H93" s="64">
        <v>2.4321100000000002</v>
      </c>
      <c r="I93" s="70">
        <f t="shared" si="13"/>
        <v>8.864787315669604E-3</v>
      </c>
      <c r="J93" s="64">
        <v>1.967533</v>
      </c>
      <c r="K93" s="70">
        <f t="shared" si="14"/>
        <v>0.80898191282466658</v>
      </c>
      <c r="L93" s="5"/>
      <c r="M93" s="75"/>
      <c r="N93" s="75"/>
      <c r="O93" s="20"/>
    </row>
    <row r="94" spans="2:15" x14ac:dyDescent="0.25">
      <c r="B94" s="16"/>
      <c r="C94" s="75"/>
      <c r="D94" s="5"/>
      <c r="E94" s="75"/>
      <c r="F94" s="67" t="s">
        <v>90</v>
      </c>
      <c r="G94" s="73"/>
      <c r="H94" s="64">
        <v>2.16472</v>
      </c>
      <c r="I94" s="70">
        <f t="shared" si="13"/>
        <v>7.8901786506269476E-3</v>
      </c>
      <c r="J94" s="64">
        <v>0.28933600000000004</v>
      </c>
      <c r="K94" s="70">
        <f t="shared" si="14"/>
        <v>0.13365978047969254</v>
      </c>
      <c r="L94" s="5"/>
      <c r="M94" s="75"/>
      <c r="N94" s="75"/>
      <c r="O94" s="20"/>
    </row>
    <row r="95" spans="2:15" x14ac:dyDescent="0.25">
      <c r="B95" s="16"/>
      <c r="C95" s="75"/>
      <c r="D95" s="5"/>
      <c r="E95" s="75"/>
      <c r="F95" s="67" t="s">
        <v>53</v>
      </c>
      <c r="G95" s="73"/>
      <c r="H95" s="64">
        <v>2.0698690000000002</v>
      </c>
      <c r="I95" s="70">
        <f t="shared" si="13"/>
        <v>7.5444566472313047E-3</v>
      </c>
      <c r="J95" s="64">
        <v>1.5346359999999999</v>
      </c>
      <c r="K95" s="70">
        <f t="shared" si="14"/>
        <v>0.74141696889996411</v>
      </c>
      <c r="L95" s="5"/>
      <c r="M95" s="75"/>
      <c r="N95" s="75"/>
      <c r="O95" s="20"/>
    </row>
    <row r="96" spans="2:15" x14ac:dyDescent="0.25">
      <c r="B96" s="16"/>
      <c r="C96" s="75"/>
      <c r="D96" s="5"/>
      <c r="E96" s="75"/>
      <c r="F96" s="67" t="s">
        <v>59</v>
      </c>
      <c r="G96" s="73"/>
      <c r="H96" s="64">
        <v>1.2269619999999999</v>
      </c>
      <c r="I96" s="70">
        <f t="shared" si="13"/>
        <v>4.4721485353905075E-3</v>
      </c>
      <c r="J96" s="64">
        <v>0</v>
      </c>
      <c r="K96" s="70">
        <f t="shared" si="14"/>
        <v>0</v>
      </c>
      <c r="L96" s="5"/>
      <c r="M96" s="75"/>
      <c r="N96" s="75"/>
      <c r="O96" s="20"/>
    </row>
    <row r="97" spans="2:15" x14ac:dyDescent="0.25">
      <c r="B97" s="16"/>
      <c r="C97" s="75"/>
      <c r="D97" s="5"/>
      <c r="E97" s="75"/>
      <c r="F97" s="67" t="s">
        <v>55</v>
      </c>
      <c r="G97" s="73"/>
      <c r="H97" s="64">
        <v>2.1033790000000003</v>
      </c>
      <c r="I97" s="70">
        <f t="shared" si="13"/>
        <v>7.6665971026169946E-3</v>
      </c>
      <c r="J97" s="64">
        <v>1.920364</v>
      </c>
      <c r="K97" s="70">
        <f t="shared" si="14"/>
        <v>0.91299000322813895</v>
      </c>
      <c r="L97" s="5"/>
      <c r="M97" s="75"/>
      <c r="N97" s="75"/>
      <c r="O97" s="20"/>
    </row>
    <row r="98" spans="2:15" x14ac:dyDescent="0.25">
      <c r="B98" s="16"/>
      <c r="C98" s="75"/>
      <c r="D98" s="5"/>
      <c r="E98" s="75"/>
      <c r="F98" s="68" t="s">
        <v>0</v>
      </c>
      <c r="G98" s="74"/>
      <c r="H98" s="65">
        <f>SUM(H90:H97)</f>
        <v>274.35627200000005</v>
      </c>
      <c r="I98" s="69">
        <f>SUM(I90:I97)</f>
        <v>0.99999999999999989</v>
      </c>
      <c r="J98" s="65">
        <f>SUM(J90:J97)</f>
        <v>256.53721000000002</v>
      </c>
      <c r="K98" s="69">
        <f t="shared" si="14"/>
        <v>0.93505137728362187</v>
      </c>
      <c r="L98" s="5"/>
      <c r="M98" s="75"/>
      <c r="N98" s="75"/>
      <c r="O98" s="20"/>
    </row>
    <row r="99" spans="2:15" x14ac:dyDescent="0.25">
      <c r="B99" s="16"/>
      <c r="C99" s="19"/>
      <c r="E99" s="11"/>
      <c r="F99" s="117" t="s">
        <v>82</v>
      </c>
      <c r="G99" s="117"/>
      <c r="H99" s="117"/>
      <c r="I99" s="117"/>
      <c r="J99" s="117"/>
      <c r="K99" s="117"/>
      <c r="L99" s="11"/>
      <c r="N99" s="19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cierre del 2017, 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cierre del 2017,  de los 53  proyectos presupuestados para el 2017, 9 no cuentan con ningún avance en ejecución del gasto, mientras que 5 (9.4% de proyectos) no superan el 50,0% de ejecución, 21 proyectos (39.6% del total) tienen un nivel de ejecución mayor al 50,0% pero no culminan al 100% y 18 proyectos por S/ 224.4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75"/>
      <c r="F103" s="75"/>
      <c r="G103" s="75"/>
      <c r="H103" s="75"/>
      <c r="I103" s="75"/>
      <c r="J103" s="75"/>
      <c r="K103" s="75"/>
      <c r="L103" s="75"/>
      <c r="M103" s="19"/>
      <c r="N103" s="19"/>
      <c r="O103" s="20"/>
    </row>
    <row r="104" spans="2:15" x14ac:dyDescent="0.25">
      <c r="B104" s="16"/>
      <c r="C104" s="19"/>
      <c r="D104" s="19"/>
      <c r="E104" s="128" t="s">
        <v>65</v>
      </c>
      <c r="F104" s="128"/>
      <c r="G104" s="128"/>
      <c r="H104" s="128"/>
      <c r="I104" s="128"/>
      <c r="J104" s="128"/>
      <c r="K104" s="128"/>
      <c r="L104" s="128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9" t="s">
        <v>33</v>
      </c>
      <c r="G105" s="129"/>
      <c r="H105" s="129"/>
      <c r="I105" s="129"/>
      <c r="J105" s="129"/>
      <c r="K105" s="129"/>
      <c r="L105" s="5"/>
      <c r="M105" s="19"/>
      <c r="N105" s="19"/>
      <c r="O105" s="20"/>
    </row>
    <row r="106" spans="2:15" x14ac:dyDescent="0.25">
      <c r="B106" s="16"/>
      <c r="C106" s="19"/>
      <c r="D106" s="19"/>
      <c r="E106" s="75"/>
      <c r="F106" s="77" t="s">
        <v>25</v>
      </c>
      <c r="G106" s="66" t="s">
        <v>18</v>
      </c>
      <c r="H106" s="66" t="s">
        <v>20</v>
      </c>
      <c r="I106" s="66" t="s">
        <v>7</v>
      </c>
      <c r="J106" s="66" t="s">
        <v>24</v>
      </c>
      <c r="K106" s="66" t="s">
        <v>3</v>
      </c>
      <c r="L106" s="75"/>
      <c r="M106" s="19"/>
      <c r="N106" s="19"/>
      <c r="O106" s="20"/>
    </row>
    <row r="107" spans="2:15" x14ac:dyDescent="0.25">
      <c r="B107" s="16"/>
      <c r="C107" s="19"/>
      <c r="D107" s="19"/>
      <c r="E107" s="75"/>
      <c r="F107" s="78" t="s">
        <v>26</v>
      </c>
      <c r="G107" s="70">
        <f>+I107/H107</f>
        <v>0</v>
      </c>
      <c r="H107" s="64">
        <v>1.5677770000000002</v>
      </c>
      <c r="I107" s="64">
        <v>0</v>
      </c>
      <c r="J107" s="78">
        <v>9</v>
      </c>
      <c r="K107" s="70">
        <f>+J107/$J$111</f>
        <v>0.16981132075471697</v>
      </c>
      <c r="L107" s="75"/>
      <c r="M107" s="19"/>
      <c r="N107" s="19"/>
      <c r="O107" s="20"/>
    </row>
    <row r="108" spans="2:15" x14ac:dyDescent="0.25">
      <c r="B108" s="16"/>
      <c r="C108" s="19"/>
      <c r="D108" s="19"/>
      <c r="E108" s="75"/>
      <c r="F108" s="78" t="s">
        <v>27</v>
      </c>
      <c r="G108" s="70">
        <f t="shared" ref="G108:G111" si="15">+I108/H108</f>
        <v>0.29145126386911102</v>
      </c>
      <c r="H108" s="64">
        <v>17.178281999999999</v>
      </c>
      <c r="I108" s="64">
        <v>5.0066319999999997</v>
      </c>
      <c r="J108" s="78">
        <v>5</v>
      </c>
      <c r="K108" s="70">
        <f>+J108/$J$111</f>
        <v>9.4339622641509441E-2</v>
      </c>
      <c r="L108" s="75"/>
      <c r="M108" s="19"/>
      <c r="N108" s="19"/>
      <c r="O108" s="20"/>
    </row>
    <row r="109" spans="2:15" x14ac:dyDescent="0.25">
      <c r="B109" s="16"/>
      <c r="C109" s="19"/>
      <c r="D109" s="19"/>
      <c r="E109" s="75"/>
      <c r="F109" s="78" t="s">
        <v>28</v>
      </c>
      <c r="G109" s="70">
        <f t="shared" si="15"/>
        <v>0.87300045457208553</v>
      </c>
      <c r="H109" s="64">
        <v>31.132576</v>
      </c>
      <c r="I109" s="64">
        <v>27.178753</v>
      </c>
      <c r="J109" s="78">
        <v>21</v>
      </c>
      <c r="K109" s="70">
        <f>+J109/$J$111</f>
        <v>0.39622641509433965</v>
      </c>
      <c r="L109" s="75"/>
      <c r="M109" s="19"/>
      <c r="N109" s="19"/>
      <c r="O109" s="20"/>
    </row>
    <row r="110" spans="2:15" x14ac:dyDescent="0.25">
      <c r="B110" s="16"/>
      <c r="C110" s="19"/>
      <c r="D110" s="19"/>
      <c r="E110" s="75"/>
      <c r="F110" s="78" t="s">
        <v>29</v>
      </c>
      <c r="G110" s="70">
        <f t="shared" si="15"/>
        <v>0.99943953882586534</v>
      </c>
      <c r="H110" s="64">
        <v>224.47763700000002</v>
      </c>
      <c r="I110" s="64">
        <v>224.35182600000002</v>
      </c>
      <c r="J110" s="78">
        <v>18</v>
      </c>
      <c r="K110" s="70">
        <f>+J110/$J$111</f>
        <v>0.33962264150943394</v>
      </c>
      <c r="L110" s="75"/>
      <c r="M110" s="19"/>
      <c r="N110" s="19"/>
      <c r="O110" s="20"/>
    </row>
    <row r="111" spans="2:15" x14ac:dyDescent="0.25">
      <c r="B111" s="16"/>
      <c r="C111" s="19"/>
      <c r="D111" s="19"/>
      <c r="E111" s="75"/>
      <c r="F111" s="79" t="s">
        <v>0</v>
      </c>
      <c r="G111" s="69">
        <f t="shared" si="15"/>
        <v>0.93505138092851769</v>
      </c>
      <c r="H111" s="65">
        <f t="shared" ref="H111:J111" si="16">SUM(H107:H110)</f>
        <v>274.35627199999999</v>
      </c>
      <c r="I111" s="65">
        <f t="shared" si="16"/>
        <v>256.53721100000001</v>
      </c>
      <c r="J111" s="79">
        <f t="shared" si="16"/>
        <v>53</v>
      </c>
      <c r="K111" s="69">
        <f>+J111/$J$111</f>
        <v>1</v>
      </c>
      <c r="L111" s="75"/>
      <c r="M111" s="19"/>
      <c r="N111" s="19"/>
      <c r="O111" s="20"/>
    </row>
    <row r="112" spans="2:15" x14ac:dyDescent="0.25">
      <c r="B112" s="16"/>
      <c r="C112" s="19"/>
      <c r="E112" s="5"/>
      <c r="F112" s="117" t="s">
        <v>82</v>
      </c>
      <c r="G112" s="117"/>
      <c r="H112" s="117"/>
      <c r="I112" s="117"/>
      <c r="J112" s="117"/>
      <c r="K112" s="117"/>
      <c r="L112" s="5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31" t="s">
        <v>30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7"/>
    </row>
    <row r="119" spans="2:15" x14ac:dyDescent="0.25">
      <c r="B119" s="1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90.6%, mientras que para los proyectos del tipo social se registra un avance del 91.9% a dos meses de culminar el año 2017. Cabe resaltar que estos dos tipos de proyectos absorben el 90.8%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5"/>
      <c r="D122" s="75"/>
      <c r="E122" s="5"/>
      <c r="F122" s="5"/>
      <c r="G122" s="5"/>
      <c r="H122" s="5"/>
      <c r="I122" s="5"/>
      <c r="J122" s="5"/>
      <c r="K122" s="5"/>
      <c r="L122" s="5"/>
      <c r="M122" s="75"/>
      <c r="N122" s="75"/>
      <c r="O122" s="20"/>
    </row>
    <row r="123" spans="2:15" x14ac:dyDescent="0.25">
      <c r="B123" s="16"/>
      <c r="C123" s="75"/>
      <c r="D123" s="75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5"/>
      <c r="N123" s="75"/>
      <c r="O123" s="20"/>
    </row>
    <row r="124" spans="2:15" x14ac:dyDescent="0.25">
      <c r="B124" s="16"/>
      <c r="C124" s="75"/>
      <c r="D124" s="75"/>
      <c r="E124" s="5"/>
      <c r="F124" s="129" t="s">
        <v>1</v>
      </c>
      <c r="G124" s="129"/>
      <c r="H124" s="129"/>
      <c r="I124" s="129"/>
      <c r="J124" s="129"/>
      <c r="K124" s="129"/>
      <c r="L124" s="5"/>
      <c r="M124" s="75"/>
      <c r="N124" s="75"/>
      <c r="O124" s="20"/>
    </row>
    <row r="125" spans="2:15" x14ac:dyDescent="0.25">
      <c r="B125" s="16"/>
      <c r="C125" s="75"/>
      <c r="D125" s="75"/>
      <c r="E125" s="5"/>
      <c r="F125" s="130" t="s">
        <v>32</v>
      </c>
      <c r="G125" s="130"/>
      <c r="H125" s="66" t="s">
        <v>6</v>
      </c>
      <c r="I125" s="66" t="s">
        <v>16</v>
      </c>
      <c r="J125" s="66" t="s">
        <v>17</v>
      </c>
      <c r="K125" s="66" t="s">
        <v>18</v>
      </c>
      <c r="L125" s="5"/>
      <c r="M125" s="75"/>
      <c r="N125" s="75"/>
      <c r="O125" s="20"/>
    </row>
    <row r="126" spans="2:15" ht="15" customHeight="1" x14ac:dyDescent="0.25">
      <c r="B126" s="16"/>
      <c r="C126" s="75"/>
      <c r="D126" s="75"/>
      <c r="E126" s="5"/>
      <c r="F126" s="67" t="s">
        <v>13</v>
      </c>
      <c r="G126" s="49"/>
      <c r="H126" s="63">
        <v>50.681001999999992</v>
      </c>
      <c r="I126" s="70">
        <f>+H126/H$130</f>
        <v>0.39957441908286806</v>
      </c>
      <c r="J126" s="64">
        <v>45.930489999999999</v>
      </c>
      <c r="K126" s="70">
        <f>+J126/H126</f>
        <v>0.90626641517466455</v>
      </c>
      <c r="L126" s="5"/>
      <c r="M126" s="75"/>
      <c r="N126" s="75"/>
      <c r="O126" s="20"/>
    </row>
    <row r="127" spans="2:15" x14ac:dyDescent="0.25">
      <c r="B127" s="16"/>
      <c r="C127" s="75"/>
      <c r="D127" s="75"/>
      <c r="E127" s="5"/>
      <c r="F127" s="67" t="s">
        <v>14</v>
      </c>
      <c r="G127" s="49"/>
      <c r="H127" s="64">
        <v>64.523243999999991</v>
      </c>
      <c r="I127" s="70">
        <f t="shared" ref="I127:I129" si="17">+H127/H$130</f>
        <v>0.5087081296980307</v>
      </c>
      <c r="J127" s="64">
        <v>59.273888999999997</v>
      </c>
      <c r="K127" s="70">
        <f t="shared" ref="K127:K130" si="18">+J127/H127</f>
        <v>0.91864396960574402</v>
      </c>
      <c r="L127" s="5"/>
      <c r="M127" s="75"/>
      <c r="N127" s="75"/>
      <c r="O127" s="20"/>
    </row>
    <row r="128" spans="2:15" x14ac:dyDescent="0.25">
      <c r="B128" s="16"/>
      <c r="C128" s="75"/>
      <c r="D128" s="75"/>
      <c r="E128" s="5"/>
      <c r="F128" s="67" t="s">
        <v>23</v>
      </c>
      <c r="G128" s="49"/>
      <c r="H128" s="64"/>
      <c r="I128" s="70">
        <f t="shared" si="17"/>
        <v>0</v>
      </c>
      <c r="J128" s="64"/>
      <c r="K128" s="70" t="e">
        <f t="shared" si="18"/>
        <v>#DIV/0!</v>
      </c>
      <c r="L128" s="5"/>
      <c r="M128" s="75"/>
      <c r="N128" s="75"/>
      <c r="O128" s="20"/>
    </row>
    <row r="129" spans="2:15" x14ac:dyDescent="0.25">
      <c r="B129" s="16"/>
      <c r="C129" s="75"/>
      <c r="D129" s="75"/>
      <c r="E129" s="5"/>
      <c r="F129" s="67" t="s">
        <v>15</v>
      </c>
      <c r="G129" s="49"/>
      <c r="H129" s="64">
        <v>11.633208</v>
      </c>
      <c r="I129" s="70">
        <f t="shared" si="17"/>
        <v>9.171745121910127E-2</v>
      </c>
      <c r="J129" s="64">
        <v>11.469474</v>
      </c>
      <c r="K129" s="70">
        <f t="shared" si="18"/>
        <v>0.98592529249025718</v>
      </c>
      <c r="L129" s="5"/>
      <c r="M129" s="75"/>
      <c r="N129" s="75"/>
      <c r="O129" s="20"/>
    </row>
    <row r="130" spans="2:15" x14ac:dyDescent="0.25">
      <c r="B130" s="16"/>
      <c r="C130" s="75"/>
      <c r="D130" s="75"/>
      <c r="E130" s="5"/>
      <c r="F130" s="68" t="s">
        <v>0</v>
      </c>
      <c r="G130" s="51"/>
      <c r="H130" s="65">
        <f>SUM(H126:H129)</f>
        <v>126.83745399999998</v>
      </c>
      <c r="I130" s="69">
        <f>SUM(I126:I129)</f>
        <v>1</v>
      </c>
      <c r="J130" s="65">
        <f>SUM(J126:J129)</f>
        <v>116.67385299999999</v>
      </c>
      <c r="K130" s="69">
        <f t="shared" si="18"/>
        <v>0.9198690869338958</v>
      </c>
      <c r="L130" s="5"/>
      <c r="M130" s="75"/>
      <c r="N130" s="75"/>
      <c r="O130" s="20"/>
    </row>
    <row r="131" spans="2:15" x14ac:dyDescent="0.25">
      <c r="B131" s="16"/>
      <c r="C131" s="75"/>
      <c r="D131" s="3"/>
      <c r="E131" s="5"/>
      <c r="F131" s="117" t="s">
        <v>82</v>
      </c>
      <c r="G131" s="117"/>
      <c r="H131" s="117"/>
      <c r="I131" s="117"/>
      <c r="J131" s="117"/>
      <c r="K131" s="117"/>
      <c r="L131" s="5"/>
      <c r="M131" s="3"/>
      <c r="N131" s="75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93.8%, del mismo modo para proyectos TRANSPORTE se tiene un nivel de avance de 87.2%. Cabe destacar que solo estos dos sectores concentran el 70.0%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5"/>
      <c r="D135" s="5"/>
      <c r="E135" s="5"/>
      <c r="F135" s="5"/>
      <c r="G135" s="5"/>
      <c r="H135" s="75"/>
      <c r="I135" s="75"/>
      <c r="J135" s="75"/>
      <c r="K135" s="75"/>
      <c r="L135" s="75"/>
      <c r="M135" s="75"/>
      <c r="N135" s="75"/>
      <c r="O135" s="20"/>
    </row>
    <row r="136" spans="2:15" x14ac:dyDescent="0.25">
      <c r="B136" s="16"/>
      <c r="C136" s="75"/>
      <c r="D136" s="5"/>
      <c r="E136" s="128" t="s">
        <v>61</v>
      </c>
      <c r="F136" s="128"/>
      <c r="G136" s="128"/>
      <c r="H136" s="128"/>
      <c r="I136" s="128"/>
      <c r="J136" s="128"/>
      <c r="K136" s="128"/>
      <c r="L136" s="128"/>
      <c r="M136" s="75"/>
      <c r="N136" s="75"/>
      <c r="O136" s="20"/>
    </row>
    <row r="137" spans="2:15" x14ac:dyDescent="0.25">
      <c r="B137" s="16"/>
      <c r="C137" s="75"/>
      <c r="D137" s="5"/>
      <c r="E137" s="5"/>
      <c r="F137" s="129" t="s">
        <v>1</v>
      </c>
      <c r="G137" s="129"/>
      <c r="H137" s="129"/>
      <c r="I137" s="129"/>
      <c r="J137" s="129"/>
      <c r="K137" s="129"/>
      <c r="L137" s="5"/>
      <c r="M137" s="75"/>
      <c r="N137" s="75"/>
      <c r="O137" s="20"/>
    </row>
    <row r="138" spans="2:15" x14ac:dyDescent="0.25">
      <c r="B138" s="16"/>
      <c r="C138" s="75"/>
      <c r="D138" s="5"/>
      <c r="E138" s="75"/>
      <c r="F138" s="130" t="s">
        <v>22</v>
      </c>
      <c r="G138" s="130"/>
      <c r="H138" s="66" t="s">
        <v>20</v>
      </c>
      <c r="I138" s="66" t="s">
        <v>3</v>
      </c>
      <c r="J138" s="66" t="s">
        <v>21</v>
      </c>
      <c r="K138" s="66" t="s">
        <v>18</v>
      </c>
      <c r="L138" s="5"/>
      <c r="M138" s="75"/>
      <c r="N138" s="75"/>
      <c r="O138" s="20"/>
    </row>
    <row r="139" spans="2:15" x14ac:dyDescent="0.25">
      <c r="B139" s="16"/>
      <c r="C139" s="75"/>
      <c r="D139" s="5"/>
      <c r="E139" s="75"/>
      <c r="F139" s="67" t="s">
        <v>52</v>
      </c>
      <c r="G139" s="73"/>
      <c r="H139" s="64">
        <v>58.21163</v>
      </c>
      <c r="I139" s="70">
        <f>+H139/H$147</f>
        <v>0.45894669251244991</v>
      </c>
      <c r="J139" s="64">
        <v>54.581608000000003</v>
      </c>
      <c r="K139" s="70">
        <f>+J139/H139</f>
        <v>0.93764094906808149</v>
      </c>
      <c r="L139" s="5"/>
      <c r="M139" s="75"/>
      <c r="N139" s="75"/>
      <c r="O139" s="20"/>
    </row>
    <row r="140" spans="2:15" x14ac:dyDescent="0.25">
      <c r="B140" s="16"/>
      <c r="C140" s="75"/>
      <c r="D140" s="5"/>
      <c r="E140" s="75"/>
      <c r="F140" s="67" t="s">
        <v>50</v>
      </c>
      <c r="G140" s="73"/>
      <c r="H140" s="64">
        <v>30.545407999999998</v>
      </c>
      <c r="I140" s="70">
        <f t="shared" ref="I140:I146" si="19">+H140/H$147</f>
        <v>0.24082325083567196</v>
      </c>
      <c r="J140" s="64">
        <v>26.649305000000002</v>
      </c>
      <c r="K140" s="70">
        <f t="shared" ref="K140:K147" si="20">+J140/H140</f>
        <v>0.87244881456486034</v>
      </c>
      <c r="L140" s="5"/>
      <c r="M140" s="75"/>
      <c r="N140" s="75"/>
      <c r="O140" s="20"/>
    </row>
    <row r="141" spans="2:15" x14ac:dyDescent="0.25">
      <c r="B141" s="16"/>
      <c r="C141" s="75"/>
      <c r="D141" s="5"/>
      <c r="E141" s="75"/>
      <c r="F141" s="67" t="s">
        <v>54</v>
      </c>
      <c r="G141" s="73"/>
      <c r="H141" s="64">
        <v>11.633208</v>
      </c>
      <c r="I141" s="70">
        <f t="shared" si="19"/>
        <v>9.171745121910127E-2</v>
      </c>
      <c r="J141" s="64">
        <v>11.469474</v>
      </c>
      <c r="K141" s="70">
        <f t="shared" si="20"/>
        <v>0.98592529249025718</v>
      </c>
      <c r="L141" s="5"/>
      <c r="M141" s="75"/>
      <c r="N141" s="75"/>
      <c r="O141" s="20"/>
    </row>
    <row r="142" spans="2:15" x14ac:dyDescent="0.25">
      <c r="B142" s="16"/>
      <c r="C142" s="75"/>
      <c r="D142" s="5"/>
      <c r="E142" s="75"/>
      <c r="F142" s="67" t="s">
        <v>86</v>
      </c>
      <c r="G142" s="73"/>
      <c r="H142" s="64">
        <v>11.073005999999999</v>
      </c>
      <c r="I142" s="70">
        <f t="shared" si="19"/>
        <v>8.7300758969822909E-2</v>
      </c>
      <c r="J142" s="64">
        <v>10.709880999999999</v>
      </c>
      <c r="K142" s="70">
        <f t="shared" si="20"/>
        <v>0.96720628526707197</v>
      </c>
      <c r="L142" s="5"/>
      <c r="M142" s="75"/>
      <c r="N142" s="75"/>
      <c r="O142" s="20"/>
    </row>
    <row r="143" spans="2:15" x14ac:dyDescent="0.25">
      <c r="B143" s="16"/>
      <c r="C143" s="75"/>
      <c r="D143" s="5"/>
      <c r="E143" s="75"/>
      <c r="F143" s="67" t="s">
        <v>53</v>
      </c>
      <c r="G143" s="73"/>
      <c r="H143" s="64">
        <v>8.7349869999999985</v>
      </c>
      <c r="I143" s="70">
        <f t="shared" si="19"/>
        <v>6.8867568092308123E-2</v>
      </c>
      <c r="J143" s="64">
        <v>8.2437810000000002</v>
      </c>
      <c r="K143" s="70">
        <f>+J143/H143</f>
        <v>0.94376568619964762</v>
      </c>
      <c r="L143" s="5"/>
      <c r="M143" s="75"/>
      <c r="N143" s="75"/>
      <c r="O143" s="20"/>
    </row>
    <row r="144" spans="2:15" x14ac:dyDescent="0.25">
      <c r="B144" s="16"/>
      <c r="C144" s="75"/>
      <c r="D144" s="5"/>
      <c r="E144" s="75"/>
      <c r="F144" s="67" t="s">
        <v>59</v>
      </c>
      <c r="G144" s="73"/>
      <c r="H144" s="64">
        <v>4.3035230000000002</v>
      </c>
      <c r="I144" s="70">
        <f t="shared" si="19"/>
        <v>3.3929433809038782E-2</v>
      </c>
      <c r="J144" s="64">
        <v>3.5930140000000002</v>
      </c>
      <c r="K144" s="70">
        <f t="shared" si="20"/>
        <v>0.83490061514717129</v>
      </c>
      <c r="L144" s="5"/>
      <c r="M144" s="75"/>
      <c r="N144" s="75"/>
      <c r="O144" s="20"/>
    </row>
    <row r="145" spans="2:15" x14ac:dyDescent="0.25">
      <c r="B145" s="16"/>
      <c r="C145" s="75"/>
      <c r="D145" s="5"/>
      <c r="E145" s="75"/>
      <c r="F145" s="67" t="s">
        <v>51</v>
      </c>
      <c r="G145" s="73"/>
      <c r="H145" s="64">
        <v>2.0080909999999998</v>
      </c>
      <c r="I145" s="70">
        <f t="shared" si="19"/>
        <v>1.5832003376542076E-2</v>
      </c>
      <c r="J145" s="64">
        <v>1.099267</v>
      </c>
      <c r="K145" s="70">
        <f t="shared" si="20"/>
        <v>0.54741891677219812</v>
      </c>
      <c r="L145" s="5"/>
      <c r="M145" s="75"/>
      <c r="N145" s="75"/>
      <c r="O145" s="20"/>
    </row>
    <row r="146" spans="2:15" x14ac:dyDescent="0.25">
      <c r="B146" s="16"/>
      <c r="C146" s="75"/>
      <c r="D146" s="5"/>
      <c r="E146" s="75"/>
      <c r="F146" s="67" t="s">
        <v>55</v>
      </c>
      <c r="G146" s="73"/>
      <c r="H146" s="64">
        <v>0.32760099999999998</v>
      </c>
      <c r="I146" s="70">
        <f t="shared" si="19"/>
        <v>2.5828411850650993E-3</v>
      </c>
      <c r="J146" s="64">
        <v>0.32752300000000001</v>
      </c>
      <c r="K146" s="70">
        <f t="shared" si="20"/>
        <v>0.99976190548868904</v>
      </c>
      <c r="L146" s="5"/>
      <c r="M146" s="75"/>
      <c r="N146" s="75"/>
      <c r="O146" s="20"/>
    </row>
    <row r="147" spans="2:15" x14ac:dyDescent="0.25">
      <c r="B147" s="16"/>
      <c r="C147" s="75"/>
      <c r="D147" s="5"/>
      <c r="E147" s="75"/>
      <c r="F147" s="68" t="s">
        <v>0</v>
      </c>
      <c r="G147" s="74"/>
      <c r="H147" s="65">
        <f>SUM(H139:H146)</f>
        <v>126.83745399999998</v>
      </c>
      <c r="I147" s="69">
        <f>SUM(I139:I146)</f>
        <v>1.0000000000000002</v>
      </c>
      <c r="J147" s="65">
        <f>SUM(J139:J146)</f>
        <v>116.67385299999999</v>
      </c>
      <c r="K147" s="69">
        <f t="shared" si="20"/>
        <v>0.9198690869338958</v>
      </c>
      <c r="L147" s="5"/>
      <c r="M147" s="75"/>
      <c r="N147" s="75"/>
      <c r="O147" s="20"/>
    </row>
    <row r="148" spans="2:15" x14ac:dyDescent="0.25">
      <c r="B148" s="16"/>
      <c r="C148" s="19"/>
      <c r="E148" s="11"/>
      <c r="F148" s="117" t="s">
        <v>82</v>
      </c>
      <c r="G148" s="117"/>
      <c r="H148" s="117"/>
      <c r="I148" s="117"/>
      <c r="J148" s="117"/>
      <c r="K148" s="117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2"/>
      <c r="G149" s="42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8" t="str">
        <f>+CONCATENATE("Al cierre del 2017, 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cierre del 2017,  de los 137  proyectos presupuestados para el 2017, 10 no cuentan con ningún avance en ejecución del gasto, mientras que 5 (3.6% de proyectos) no superan el 50,0% de ejecución, 57 proyectos (41.6% del total) tienen un nivel de ejecución mayor al 50,0% pero no culminan al 100% y 65 proyectos por S/ 57.6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19"/>
      <c r="D152" s="19"/>
      <c r="E152" s="75"/>
      <c r="F152" s="75"/>
      <c r="G152" s="75"/>
      <c r="H152" s="75"/>
      <c r="I152" s="75"/>
      <c r="J152" s="75"/>
      <c r="K152" s="75"/>
      <c r="L152" s="75"/>
      <c r="M152" s="19"/>
      <c r="N152" s="19"/>
      <c r="O152" s="20"/>
    </row>
    <row r="153" spans="2:15" x14ac:dyDescent="0.25">
      <c r="B153" s="16"/>
      <c r="C153" s="19"/>
      <c r="D153" s="19"/>
      <c r="E153" s="128" t="s">
        <v>66</v>
      </c>
      <c r="F153" s="128"/>
      <c r="G153" s="128"/>
      <c r="H153" s="128"/>
      <c r="I153" s="128"/>
      <c r="J153" s="128"/>
      <c r="K153" s="128"/>
      <c r="L153" s="128"/>
      <c r="M153" s="19"/>
      <c r="N153" s="19"/>
      <c r="O153" s="20"/>
    </row>
    <row r="154" spans="2:15" x14ac:dyDescent="0.25">
      <c r="B154" s="16"/>
      <c r="C154" s="19"/>
      <c r="D154" s="19"/>
      <c r="E154" s="5"/>
      <c r="F154" s="129" t="s">
        <v>33</v>
      </c>
      <c r="G154" s="129"/>
      <c r="H154" s="129"/>
      <c r="I154" s="129"/>
      <c r="J154" s="129"/>
      <c r="K154" s="129"/>
      <c r="L154" s="5"/>
      <c r="M154" s="19"/>
      <c r="N154" s="19"/>
      <c r="O154" s="20"/>
    </row>
    <row r="155" spans="2:15" x14ac:dyDescent="0.25">
      <c r="B155" s="16"/>
      <c r="C155" s="19"/>
      <c r="D155" s="19"/>
      <c r="E155" s="75"/>
      <c r="F155" s="66" t="s">
        <v>25</v>
      </c>
      <c r="G155" s="66" t="s">
        <v>18</v>
      </c>
      <c r="H155" s="66" t="s">
        <v>20</v>
      </c>
      <c r="I155" s="66" t="s">
        <v>7</v>
      </c>
      <c r="J155" s="66" t="s">
        <v>24</v>
      </c>
      <c r="K155" s="66" t="s">
        <v>3</v>
      </c>
      <c r="L155" s="75"/>
      <c r="M155" s="19"/>
      <c r="N155" s="19"/>
      <c r="O155" s="20"/>
    </row>
    <row r="156" spans="2:15" x14ac:dyDescent="0.25">
      <c r="B156" s="16"/>
      <c r="C156" s="19"/>
      <c r="D156" s="19"/>
      <c r="E156" s="75"/>
      <c r="F156" s="78" t="s">
        <v>26</v>
      </c>
      <c r="G156" s="70">
        <f>+I156/H156</f>
        <v>0</v>
      </c>
      <c r="H156" s="64">
        <v>0.66693400000000003</v>
      </c>
      <c r="I156" s="64">
        <v>0</v>
      </c>
      <c r="J156" s="78">
        <v>10</v>
      </c>
      <c r="K156" s="70">
        <f>+J156/J$160</f>
        <v>7.2992700729927001E-2</v>
      </c>
      <c r="L156" s="75"/>
      <c r="M156" s="19"/>
      <c r="N156" s="19"/>
      <c r="O156" s="20"/>
    </row>
    <row r="157" spans="2:15" x14ac:dyDescent="0.25">
      <c r="B157" s="16"/>
      <c r="C157" s="19"/>
      <c r="D157" s="19"/>
      <c r="E157" s="75"/>
      <c r="F157" s="78" t="s">
        <v>27</v>
      </c>
      <c r="G157" s="70">
        <f t="shared" ref="G157:G160" si="21">+I157/H157</f>
        <v>5.80320620612381E-2</v>
      </c>
      <c r="H157" s="64">
        <v>2.381132</v>
      </c>
      <c r="I157" s="64">
        <v>0.138182</v>
      </c>
      <c r="J157" s="78">
        <v>5</v>
      </c>
      <c r="K157" s="70">
        <f t="shared" ref="K157:K159" si="22">+J157/J$160</f>
        <v>3.6496350364963501E-2</v>
      </c>
      <c r="L157" s="75"/>
      <c r="M157" s="19"/>
      <c r="N157" s="19"/>
      <c r="O157" s="20"/>
    </row>
    <row r="158" spans="2:15" x14ac:dyDescent="0.25">
      <c r="B158" s="16"/>
      <c r="C158" s="19"/>
      <c r="D158" s="19"/>
      <c r="E158" s="75"/>
      <c r="F158" s="78" t="s">
        <v>28</v>
      </c>
      <c r="G158" s="70">
        <f t="shared" si="21"/>
        <v>0.89608166263937483</v>
      </c>
      <c r="H158" s="64">
        <v>65.749724000000001</v>
      </c>
      <c r="I158" s="64">
        <v>58.917122000000006</v>
      </c>
      <c r="J158" s="78">
        <v>57</v>
      </c>
      <c r="K158" s="70">
        <f t="shared" si="22"/>
        <v>0.41605839416058393</v>
      </c>
      <c r="L158" s="75"/>
      <c r="M158" s="19"/>
      <c r="N158" s="19"/>
      <c r="O158" s="20"/>
    </row>
    <row r="159" spans="2:15" x14ac:dyDescent="0.25">
      <c r="B159" s="16"/>
      <c r="C159" s="19"/>
      <c r="D159" s="19"/>
      <c r="E159" s="75"/>
      <c r="F159" s="78" t="s">
        <v>29</v>
      </c>
      <c r="G159" s="70">
        <f t="shared" si="21"/>
        <v>0.99274442732818025</v>
      </c>
      <c r="H159" s="64">
        <v>58.039664000000002</v>
      </c>
      <c r="I159" s="64">
        <v>57.618552999999999</v>
      </c>
      <c r="J159" s="78">
        <v>65</v>
      </c>
      <c r="K159" s="70">
        <f t="shared" si="22"/>
        <v>0.47445255474452552</v>
      </c>
      <c r="L159" s="75"/>
      <c r="M159" s="19"/>
      <c r="N159" s="19"/>
      <c r="O159" s="20"/>
    </row>
    <row r="160" spans="2:15" x14ac:dyDescent="0.25">
      <c r="B160" s="16"/>
      <c r="C160" s="19"/>
      <c r="D160" s="19"/>
      <c r="E160" s="75"/>
      <c r="F160" s="79" t="s">
        <v>0</v>
      </c>
      <c r="G160" s="69">
        <f t="shared" si="21"/>
        <v>0.91986911847032182</v>
      </c>
      <c r="H160" s="65">
        <f t="shared" ref="H160:J160" si="23">SUM(H156:H159)</f>
        <v>126.83745400000001</v>
      </c>
      <c r="I160" s="65">
        <f t="shared" si="23"/>
        <v>116.673857</v>
      </c>
      <c r="J160" s="79">
        <f t="shared" si="23"/>
        <v>137</v>
      </c>
      <c r="K160" s="69">
        <f>SUM(K156:K159)</f>
        <v>1</v>
      </c>
      <c r="L160" s="75"/>
      <c r="M160" s="19"/>
      <c r="N160" s="19"/>
      <c r="O160" s="20"/>
    </row>
    <row r="161" spans="2:15" x14ac:dyDescent="0.25">
      <c r="B161" s="16"/>
      <c r="C161" s="19"/>
      <c r="E161" s="11"/>
      <c r="F161" s="117" t="s">
        <v>82</v>
      </c>
      <c r="G161" s="117"/>
      <c r="H161" s="117"/>
      <c r="I161" s="117"/>
      <c r="J161" s="117"/>
      <c r="K161" s="117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31" t="s">
        <v>31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7"/>
    </row>
    <row r="168" spans="2:15" x14ac:dyDescent="0.25">
      <c r="B168" s="1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71.1%, mientras que para los proyectos del tipo social se registra un avance del 44.0% a dos meses de culminar el año 2017. Cabe resaltar que estos dos tipos de proyectos absorben el 92.4%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5"/>
      <c r="D171" s="75"/>
      <c r="E171" s="5"/>
      <c r="F171" s="5"/>
      <c r="G171" s="5"/>
      <c r="H171" s="5"/>
      <c r="I171" s="5"/>
      <c r="J171" s="5"/>
      <c r="K171" s="5"/>
      <c r="L171" s="5"/>
      <c r="M171" s="75"/>
      <c r="N171" s="75"/>
      <c r="O171" s="20"/>
    </row>
    <row r="172" spans="2:15" x14ac:dyDescent="0.25">
      <c r="B172" s="16"/>
      <c r="C172" s="75"/>
      <c r="D172" s="75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5"/>
      <c r="N172" s="75"/>
      <c r="O172" s="20"/>
    </row>
    <row r="173" spans="2:15" x14ac:dyDescent="0.25">
      <c r="B173" s="16"/>
      <c r="C173" s="75"/>
      <c r="D173" s="75"/>
      <c r="E173" s="5"/>
      <c r="F173" s="129" t="s">
        <v>1</v>
      </c>
      <c r="G173" s="129"/>
      <c r="H173" s="129"/>
      <c r="I173" s="129"/>
      <c r="J173" s="129"/>
      <c r="K173" s="129"/>
      <c r="L173" s="5"/>
      <c r="M173" s="75"/>
      <c r="N173" s="75"/>
      <c r="O173" s="20"/>
    </row>
    <row r="174" spans="2:15" x14ac:dyDescent="0.25">
      <c r="B174" s="16"/>
      <c r="C174" s="75"/>
      <c r="D174" s="75"/>
      <c r="E174" s="5"/>
      <c r="F174" s="130" t="s">
        <v>32</v>
      </c>
      <c r="G174" s="130"/>
      <c r="H174" s="66" t="s">
        <v>6</v>
      </c>
      <c r="I174" s="66" t="s">
        <v>16</v>
      </c>
      <c r="J174" s="66" t="s">
        <v>17</v>
      </c>
      <c r="K174" s="66" t="s">
        <v>18</v>
      </c>
      <c r="L174" s="5"/>
      <c r="M174" s="75"/>
      <c r="N174" s="75"/>
      <c r="O174" s="20"/>
    </row>
    <row r="175" spans="2:15" x14ac:dyDescent="0.25">
      <c r="B175" s="16"/>
      <c r="C175" s="75"/>
      <c r="D175" s="75"/>
      <c r="E175" s="5"/>
      <c r="F175" s="67" t="s">
        <v>13</v>
      </c>
      <c r="G175" s="49"/>
      <c r="H175" s="63">
        <v>26.494487999999997</v>
      </c>
      <c r="I175" s="70">
        <f>+H175/H$179</f>
        <v>0.34098622277068785</v>
      </c>
      <c r="J175" s="64">
        <v>18.832457000000002</v>
      </c>
      <c r="K175" s="70">
        <f>+J175/H175</f>
        <v>0.71080660249029926</v>
      </c>
      <c r="L175" s="5"/>
      <c r="M175" s="75"/>
      <c r="N175" s="75"/>
      <c r="O175" s="20"/>
    </row>
    <row r="176" spans="2:15" x14ac:dyDescent="0.25">
      <c r="B176" s="16"/>
      <c r="C176" s="75"/>
      <c r="D176" s="75"/>
      <c r="E176" s="5"/>
      <c r="F176" s="67" t="s">
        <v>14</v>
      </c>
      <c r="G176" s="49"/>
      <c r="H176" s="64">
        <v>45.312506999999997</v>
      </c>
      <c r="I176" s="70">
        <f>+H176/H$179</f>
        <v>0.58317566303603807</v>
      </c>
      <c r="J176" s="64">
        <v>19.93703</v>
      </c>
      <c r="K176" s="70">
        <f t="shared" ref="K176:K179" si="24">+J176/H176</f>
        <v>0.43998955961540598</v>
      </c>
      <c r="L176" s="5"/>
      <c r="M176" s="75"/>
      <c r="N176" s="75"/>
      <c r="O176" s="20"/>
    </row>
    <row r="177" spans="2:15" x14ac:dyDescent="0.25">
      <c r="B177" s="16"/>
      <c r="C177" s="75"/>
      <c r="D177" s="75"/>
      <c r="E177" s="5"/>
      <c r="F177" s="67" t="s">
        <v>23</v>
      </c>
      <c r="G177" s="49"/>
      <c r="H177" s="64">
        <v>0.68314599999999992</v>
      </c>
      <c r="I177" s="70">
        <f t="shared" ref="I177:I178" si="25">+H177/H$179</f>
        <v>8.7921447714296025E-3</v>
      </c>
      <c r="J177" s="64">
        <v>0.394955</v>
      </c>
      <c r="K177" s="70">
        <f t="shared" si="24"/>
        <v>0.57814142218500886</v>
      </c>
      <c r="L177" s="5"/>
      <c r="M177" s="75"/>
      <c r="N177" s="75"/>
      <c r="O177" s="20"/>
    </row>
    <row r="178" spans="2:15" x14ac:dyDescent="0.25">
      <c r="B178" s="16"/>
      <c r="C178" s="75"/>
      <c r="D178" s="75"/>
      <c r="E178" s="5"/>
      <c r="F178" s="67" t="s">
        <v>15</v>
      </c>
      <c r="G178" s="49"/>
      <c r="H178" s="64">
        <v>5.2094440000000004</v>
      </c>
      <c r="I178" s="70">
        <f t="shared" si="25"/>
        <v>6.7045969421844404E-2</v>
      </c>
      <c r="J178" s="64">
        <v>3.0143090000000003</v>
      </c>
      <c r="K178" s="70">
        <f t="shared" si="24"/>
        <v>0.57862393760255415</v>
      </c>
      <c r="L178" s="5"/>
      <c r="M178" s="75"/>
      <c r="N178" s="75"/>
      <c r="O178" s="20"/>
    </row>
    <row r="179" spans="2:15" x14ac:dyDescent="0.25">
      <c r="B179" s="16"/>
      <c r="C179" s="75"/>
      <c r="D179" s="75"/>
      <c r="E179" s="5"/>
      <c r="F179" s="68" t="s">
        <v>0</v>
      </c>
      <c r="G179" s="51"/>
      <c r="H179" s="65">
        <f>SUM(H175:H178)</f>
        <v>77.699584999999999</v>
      </c>
      <c r="I179" s="69">
        <f>SUM(I175:I178)</f>
        <v>1</v>
      </c>
      <c r="J179" s="65">
        <f>SUM(J175:J178)</f>
        <v>42.178750999999998</v>
      </c>
      <c r="K179" s="69">
        <f t="shared" si="24"/>
        <v>0.5428439675707406</v>
      </c>
      <c r="L179" s="5"/>
      <c r="M179" s="75"/>
      <c r="N179" s="75"/>
      <c r="O179" s="20"/>
    </row>
    <row r="180" spans="2:15" x14ac:dyDescent="0.25">
      <c r="B180" s="16"/>
      <c r="C180" s="19"/>
      <c r="E180" s="11"/>
      <c r="F180" s="117" t="s">
        <v>82</v>
      </c>
      <c r="G180" s="117"/>
      <c r="H180" s="117"/>
      <c r="I180" s="117"/>
      <c r="J180" s="117"/>
      <c r="K180" s="117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45.0%, del mismo modo para proyectos EDUCACION se tiene un nivel de avance de 39.7%. Cabe destacar que solo estos dos sectores concentran el 51.1%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5"/>
      <c r="D184" s="5"/>
      <c r="E184" s="5"/>
      <c r="F184" s="5"/>
      <c r="G184" s="5"/>
      <c r="H184" s="75"/>
      <c r="I184" s="75"/>
      <c r="J184" s="75"/>
      <c r="K184" s="75"/>
      <c r="L184" s="75"/>
      <c r="M184" s="75"/>
      <c r="N184" s="75"/>
      <c r="O184" s="20"/>
    </row>
    <row r="185" spans="2:15" x14ac:dyDescent="0.25">
      <c r="B185" s="16"/>
      <c r="C185" s="75"/>
      <c r="D185" s="5"/>
      <c r="E185" s="128" t="s">
        <v>61</v>
      </c>
      <c r="F185" s="128"/>
      <c r="G185" s="128"/>
      <c r="H185" s="128"/>
      <c r="I185" s="128"/>
      <c r="J185" s="128"/>
      <c r="K185" s="128"/>
      <c r="L185" s="128"/>
      <c r="M185" s="75"/>
      <c r="N185" s="75"/>
      <c r="O185" s="20"/>
    </row>
    <row r="186" spans="2:15" x14ac:dyDescent="0.25">
      <c r="B186" s="16"/>
      <c r="C186" s="75"/>
      <c r="D186" s="5"/>
      <c r="E186" s="5"/>
      <c r="F186" s="129" t="s">
        <v>1</v>
      </c>
      <c r="G186" s="129"/>
      <c r="H186" s="129"/>
      <c r="I186" s="129"/>
      <c r="J186" s="129"/>
      <c r="K186" s="129"/>
      <c r="L186" s="5"/>
      <c r="M186" s="75"/>
      <c r="N186" s="75"/>
      <c r="O186" s="20"/>
    </row>
    <row r="187" spans="2:15" x14ac:dyDescent="0.25">
      <c r="B187" s="16"/>
      <c r="C187" s="75"/>
      <c r="D187" s="5"/>
      <c r="E187" s="75"/>
      <c r="F187" s="130" t="s">
        <v>22</v>
      </c>
      <c r="G187" s="130"/>
      <c r="H187" s="66" t="s">
        <v>20</v>
      </c>
      <c r="I187" s="66" t="s">
        <v>3</v>
      </c>
      <c r="J187" s="66" t="s">
        <v>21</v>
      </c>
      <c r="K187" s="66" t="s">
        <v>18</v>
      </c>
      <c r="L187" s="5"/>
      <c r="M187" s="75"/>
      <c r="N187" s="75"/>
      <c r="O187" s="20"/>
    </row>
    <row r="188" spans="2:15" x14ac:dyDescent="0.25">
      <c r="B188" s="16"/>
      <c r="C188" s="75"/>
      <c r="D188" s="5"/>
      <c r="E188" s="75"/>
      <c r="F188" s="67" t="s">
        <v>51</v>
      </c>
      <c r="G188" s="73"/>
      <c r="H188" s="64">
        <v>24.383603000000001</v>
      </c>
      <c r="I188" s="70">
        <f>+H188/H$196</f>
        <v>0.31381896055171976</v>
      </c>
      <c r="J188" s="64">
        <v>10.975809999999999</v>
      </c>
      <c r="K188" s="70">
        <f>+J188/H188</f>
        <v>0.45013077025573289</v>
      </c>
      <c r="L188" s="5"/>
      <c r="M188" s="75"/>
      <c r="N188" s="75"/>
      <c r="O188" s="20"/>
    </row>
    <row r="189" spans="2:15" x14ac:dyDescent="0.25">
      <c r="B189" s="16"/>
      <c r="C189" s="75"/>
      <c r="D189" s="5"/>
      <c r="E189" s="75"/>
      <c r="F189" s="67" t="s">
        <v>52</v>
      </c>
      <c r="G189" s="73"/>
      <c r="H189" s="64">
        <v>15.358062</v>
      </c>
      <c r="I189" s="70">
        <f t="shared" ref="I189:I195" si="26">+H189/H$196</f>
        <v>0.19765951130884415</v>
      </c>
      <c r="J189" s="64">
        <v>6.0956670000000006</v>
      </c>
      <c r="K189" s="70">
        <f t="shared" ref="K189:K191" si="27">+J189/H189</f>
        <v>0.39690339835846478</v>
      </c>
      <c r="L189" s="5"/>
      <c r="M189" s="75"/>
      <c r="N189" s="75"/>
      <c r="O189" s="20"/>
    </row>
    <row r="190" spans="2:15" x14ac:dyDescent="0.25">
      <c r="B190" s="16"/>
      <c r="C190" s="75"/>
      <c r="D190" s="5"/>
      <c r="E190" s="75"/>
      <c r="F190" s="67" t="s">
        <v>50</v>
      </c>
      <c r="G190" s="73"/>
      <c r="H190" s="64">
        <v>14.105592</v>
      </c>
      <c r="I190" s="70">
        <f t="shared" si="26"/>
        <v>0.18154012019497912</v>
      </c>
      <c r="J190" s="64">
        <v>11.270852000000001</v>
      </c>
      <c r="K190" s="70">
        <f t="shared" si="27"/>
        <v>0.79903431206573972</v>
      </c>
      <c r="L190" s="5"/>
      <c r="M190" s="75"/>
      <c r="N190" s="75"/>
      <c r="O190" s="20"/>
    </row>
    <row r="191" spans="2:15" x14ac:dyDescent="0.25">
      <c r="B191" s="16"/>
      <c r="C191" s="75"/>
      <c r="D191" s="5"/>
      <c r="E191" s="75"/>
      <c r="F191" s="67" t="s">
        <v>86</v>
      </c>
      <c r="G191" s="73"/>
      <c r="H191" s="64">
        <v>6.087491</v>
      </c>
      <c r="I191" s="70">
        <f t="shared" si="26"/>
        <v>7.8346505969111663E-2</v>
      </c>
      <c r="J191" s="64">
        <v>3.5247950000000001</v>
      </c>
      <c r="K191" s="70">
        <f t="shared" si="27"/>
        <v>0.57902262196363008</v>
      </c>
      <c r="L191" s="5"/>
      <c r="M191" s="75"/>
      <c r="N191" s="75"/>
      <c r="O191" s="20"/>
    </row>
    <row r="192" spans="2:15" x14ac:dyDescent="0.25">
      <c r="B192" s="16"/>
      <c r="C192" s="75"/>
      <c r="D192" s="5"/>
      <c r="E192" s="75"/>
      <c r="F192" s="67" t="s">
        <v>84</v>
      </c>
      <c r="G192" s="73"/>
      <c r="H192" s="64">
        <v>5.2768410000000001</v>
      </c>
      <c r="I192" s="70">
        <f t="shared" si="26"/>
        <v>6.7913374312102176E-2</v>
      </c>
      <c r="J192" s="64">
        <v>2.7579850000000001</v>
      </c>
      <c r="K192" s="70">
        <f>+J192/H192</f>
        <v>0.52265834805331446</v>
      </c>
      <c r="L192" s="5"/>
      <c r="M192" s="75"/>
      <c r="N192" s="75"/>
      <c r="O192" s="20"/>
    </row>
    <row r="193" spans="2:15" x14ac:dyDescent="0.25">
      <c r="B193" s="16"/>
      <c r="C193" s="75"/>
      <c r="D193" s="5"/>
      <c r="E193" s="75"/>
      <c r="F193" s="67" t="s">
        <v>54</v>
      </c>
      <c r="G193" s="73"/>
      <c r="H193" s="64">
        <v>5.2094440000000004</v>
      </c>
      <c r="I193" s="70">
        <f t="shared" si="26"/>
        <v>6.704596942184439E-2</v>
      </c>
      <c r="J193" s="64">
        <v>3.0143090000000003</v>
      </c>
      <c r="K193" s="70">
        <f t="shared" ref="K193:K196" si="28">+J193/H193</f>
        <v>0.57862393760255415</v>
      </c>
      <c r="L193" s="5"/>
      <c r="M193" s="75"/>
      <c r="N193" s="75"/>
      <c r="O193" s="20"/>
    </row>
    <row r="194" spans="2:15" x14ac:dyDescent="0.25">
      <c r="B194" s="16"/>
      <c r="C194" s="75"/>
      <c r="D194" s="5"/>
      <c r="E194" s="75"/>
      <c r="F194" s="67" t="s">
        <v>53</v>
      </c>
      <c r="G194" s="73"/>
      <c r="H194" s="64">
        <v>2.8355869999999999</v>
      </c>
      <c r="I194" s="70">
        <f t="shared" si="26"/>
        <v>3.6494236101775823E-2</v>
      </c>
      <c r="J194" s="64">
        <v>1.628557</v>
      </c>
      <c r="K194" s="70">
        <f t="shared" si="28"/>
        <v>0.57432799628436726</v>
      </c>
      <c r="L194" s="5"/>
      <c r="M194" s="75"/>
      <c r="N194" s="75"/>
      <c r="O194" s="20"/>
    </row>
    <row r="195" spans="2:15" x14ac:dyDescent="0.25">
      <c r="B195" s="16"/>
      <c r="C195" s="75"/>
      <c r="D195" s="5"/>
      <c r="E195" s="75"/>
      <c r="F195" s="67" t="s">
        <v>55</v>
      </c>
      <c r="G195" s="73"/>
      <c r="H195" s="64">
        <v>4.4429650000000009</v>
      </c>
      <c r="I195" s="70">
        <f t="shared" si="26"/>
        <v>5.7181322139622758E-2</v>
      </c>
      <c r="J195" s="64">
        <v>2.9107759999999998</v>
      </c>
      <c r="K195" s="70">
        <f t="shared" si="28"/>
        <v>0.65514268061981118</v>
      </c>
      <c r="L195" s="5"/>
      <c r="M195" s="75"/>
      <c r="N195" s="75"/>
      <c r="O195" s="20"/>
    </row>
    <row r="196" spans="2:15" x14ac:dyDescent="0.25">
      <c r="B196" s="16"/>
      <c r="C196" s="75"/>
      <c r="D196" s="5"/>
      <c r="E196" s="75"/>
      <c r="F196" s="68" t="s">
        <v>0</v>
      </c>
      <c r="G196" s="74"/>
      <c r="H196" s="65">
        <f>SUM(H188:H195)</f>
        <v>77.699585000000013</v>
      </c>
      <c r="I196" s="69">
        <f>SUM(I188:I195)</f>
        <v>0.99999999999999989</v>
      </c>
      <c r="J196" s="65">
        <f>SUM(J188:J195)</f>
        <v>42.178750999999998</v>
      </c>
      <c r="K196" s="69">
        <f t="shared" si="28"/>
        <v>0.54284396757074049</v>
      </c>
      <c r="L196" s="5"/>
      <c r="M196" s="75"/>
      <c r="N196" s="75"/>
      <c r="O196" s="20"/>
    </row>
    <row r="197" spans="2:15" x14ac:dyDescent="0.25">
      <c r="B197" s="16"/>
      <c r="C197" s="19"/>
      <c r="E197" s="11"/>
      <c r="F197" s="117" t="s">
        <v>82</v>
      </c>
      <c r="G197" s="117"/>
      <c r="H197" s="117"/>
      <c r="I197" s="117"/>
      <c r="J197" s="117"/>
      <c r="K197" s="117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2"/>
      <c r="G198" s="42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8" t="str">
        <f>+CONCATENATE("Al cierre del 2017, 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cierre del 2017,  de los 149  proyectos presupuestados para el 2017, 26 no cuentan con ningún avance en ejecución del gasto, mientras que 18 (12.1% de proyectos) no superan el 50,0% de ejecución, 60 proyectos (40.3% del total) tienen un nivel de ejecución mayor al 50,0% pero no culminan al 100% y 45 proyectos por S/ 10.4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19"/>
      <c r="D201" s="75"/>
      <c r="E201" s="75"/>
      <c r="F201" s="75"/>
      <c r="G201" s="75"/>
      <c r="H201" s="75"/>
      <c r="I201" s="75"/>
      <c r="J201" s="75"/>
      <c r="K201" s="75"/>
      <c r="L201" s="75"/>
      <c r="M201" s="19"/>
      <c r="N201" s="19"/>
      <c r="O201" s="20"/>
    </row>
    <row r="202" spans="2:15" x14ac:dyDescent="0.25">
      <c r="B202" s="16"/>
      <c r="C202" s="19"/>
      <c r="D202" s="75"/>
      <c r="E202" s="128" t="s">
        <v>67</v>
      </c>
      <c r="F202" s="128"/>
      <c r="G202" s="128"/>
      <c r="H202" s="128"/>
      <c r="I202" s="128"/>
      <c r="J202" s="128"/>
      <c r="K202" s="128"/>
      <c r="L202" s="128"/>
      <c r="M202" s="19"/>
      <c r="N202" s="19"/>
      <c r="O202" s="20"/>
    </row>
    <row r="203" spans="2:15" x14ac:dyDescent="0.25">
      <c r="B203" s="16"/>
      <c r="C203" s="19"/>
      <c r="D203" s="75"/>
      <c r="E203" s="5"/>
      <c r="F203" s="129" t="s">
        <v>33</v>
      </c>
      <c r="G203" s="129"/>
      <c r="H203" s="129"/>
      <c r="I203" s="129"/>
      <c r="J203" s="129"/>
      <c r="K203" s="129"/>
      <c r="L203" s="5"/>
      <c r="M203" s="19"/>
      <c r="N203" s="19"/>
      <c r="O203" s="20"/>
    </row>
    <row r="204" spans="2:15" x14ac:dyDescent="0.25">
      <c r="B204" s="16"/>
      <c r="C204" s="19"/>
      <c r="D204" s="75"/>
      <c r="E204" s="75"/>
      <c r="F204" s="66" t="s">
        <v>25</v>
      </c>
      <c r="G204" s="66" t="s">
        <v>18</v>
      </c>
      <c r="H204" s="66" t="s">
        <v>20</v>
      </c>
      <c r="I204" s="66" t="s">
        <v>7</v>
      </c>
      <c r="J204" s="66" t="s">
        <v>24</v>
      </c>
      <c r="K204" s="66" t="s">
        <v>3</v>
      </c>
      <c r="L204" s="75"/>
      <c r="M204" s="19"/>
      <c r="N204" s="19"/>
      <c r="O204" s="20"/>
    </row>
    <row r="205" spans="2:15" x14ac:dyDescent="0.25">
      <c r="B205" s="16"/>
      <c r="C205" s="19"/>
      <c r="D205" s="75"/>
      <c r="E205" s="75"/>
      <c r="F205" s="78" t="s">
        <v>26</v>
      </c>
      <c r="G205" s="70">
        <f>+I205/H205</f>
        <v>0</v>
      </c>
      <c r="H205" s="64">
        <v>14.313145000000002</v>
      </c>
      <c r="I205" s="64">
        <v>0</v>
      </c>
      <c r="J205" s="78">
        <v>26</v>
      </c>
      <c r="K205" s="70">
        <f>+J205/J$209</f>
        <v>0.17449664429530201</v>
      </c>
      <c r="L205" s="75"/>
      <c r="M205" s="19"/>
      <c r="N205" s="19"/>
      <c r="O205" s="20"/>
    </row>
    <row r="206" spans="2:15" x14ac:dyDescent="0.25">
      <c r="B206" s="16"/>
      <c r="C206" s="19"/>
      <c r="D206" s="75"/>
      <c r="E206" s="75"/>
      <c r="F206" s="78" t="s">
        <v>27</v>
      </c>
      <c r="G206" s="70">
        <f t="shared" ref="G206:G209" si="29">+I206/H206</f>
        <v>0.34855741336969875</v>
      </c>
      <c r="H206" s="64">
        <v>23.647383999999999</v>
      </c>
      <c r="I206" s="64">
        <v>8.2424710000000001</v>
      </c>
      <c r="J206" s="78">
        <v>18</v>
      </c>
      <c r="K206" s="70">
        <f t="shared" ref="K206:K208" si="30">+J206/J$209</f>
        <v>0.12080536912751678</v>
      </c>
      <c r="L206" s="75"/>
      <c r="M206" s="19"/>
      <c r="N206" s="19"/>
      <c r="O206" s="20"/>
    </row>
    <row r="207" spans="2:15" x14ac:dyDescent="0.25">
      <c r="B207" s="16"/>
      <c r="C207" s="19"/>
      <c r="D207" s="75"/>
      <c r="E207" s="75"/>
      <c r="F207" s="78" t="s">
        <v>28</v>
      </c>
      <c r="G207" s="70">
        <f t="shared" si="29"/>
        <v>0.80422259347915936</v>
      </c>
      <c r="H207" s="64">
        <v>29.308243999999984</v>
      </c>
      <c r="I207" s="64">
        <v>23.570352</v>
      </c>
      <c r="J207" s="78">
        <v>60</v>
      </c>
      <c r="K207" s="70">
        <f t="shared" si="30"/>
        <v>0.40268456375838924</v>
      </c>
      <c r="L207" s="75"/>
      <c r="M207" s="19"/>
      <c r="N207" s="19"/>
      <c r="O207" s="20"/>
    </row>
    <row r="208" spans="2:15" x14ac:dyDescent="0.25">
      <c r="B208" s="16"/>
      <c r="C208" s="19"/>
      <c r="D208" s="75"/>
      <c r="E208" s="75"/>
      <c r="F208" s="78" t="s">
        <v>29</v>
      </c>
      <c r="G208" s="70">
        <f t="shared" si="29"/>
        <v>0.99378015824654897</v>
      </c>
      <c r="H208" s="64">
        <v>10.430812000000001</v>
      </c>
      <c r="I208" s="64">
        <v>10.365934000000003</v>
      </c>
      <c r="J208" s="78">
        <v>45</v>
      </c>
      <c r="K208" s="70">
        <f t="shared" si="30"/>
        <v>0.30201342281879195</v>
      </c>
      <c r="L208" s="75"/>
      <c r="M208" s="19"/>
      <c r="N208" s="19"/>
      <c r="O208" s="20"/>
    </row>
    <row r="209" spans="2:15" x14ac:dyDescent="0.25">
      <c r="B209" s="16"/>
      <c r="C209" s="19"/>
      <c r="D209" s="75"/>
      <c r="E209" s="75"/>
      <c r="F209" s="106" t="s">
        <v>0</v>
      </c>
      <c r="G209" s="69">
        <f t="shared" si="29"/>
        <v>0.54284404479123038</v>
      </c>
      <c r="H209" s="65">
        <f t="shared" ref="H209:J209" si="31">SUM(H205:H208)</f>
        <v>77.699584999999985</v>
      </c>
      <c r="I209" s="65">
        <f t="shared" si="31"/>
        <v>42.178757000000004</v>
      </c>
      <c r="J209" s="79">
        <f t="shared" si="31"/>
        <v>149</v>
      </c>
      <c r="K209" s="69">
        <f>SUM(K205:K208)</f>
        <v>1</v>
      </c>
      <c r="L209" s="75"/>
      <c r="M209" s="19"/>
      <c r="N209" s="19"/>
      <c r="O209" s="20"/>
    </row>
    <row r="210" spans="2:15" x14ac:dyDescent="0.25">
      <c r="B210" s="16"/>
      <c r="C210" s="19"/>
      <c r="E210" s="11"/>
      <c r="F210" s="117" t="s">
        <v>82</v>
      </c>
      <c r="G210" s="117"/>
      <c r="H210" s="117"/>
      <c r="I210" s="117"/>
      <c r="J210" s="117"/>
      <c r="K210" s="117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E25:L25"/>
    <mergeCell ref="F26:K26"/>
    <mergeCell ref="F27:G27"/>
    <mergeCell ref="F33:K33"/>
    <mergeCell ref="C133:N13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E14:F15"/>
    <mergeCell ref="G14:I14"/>
    <mergeCell ref="J14:L14"/>
    <mergeCell ref="E20:L20"/>
    <mergeCell ref="C22:N23"/>
    <mergeCell ref="E12:L12"/>
    <mergeCell ref="E13:L13"/>
    <mergeCell ref="B1:O2"/>
    <mergeCell ref="C7:N7"/>
    <mergeCell ref="C9:N10"/>
    <mergeCell ref="E74:L74"/>
    <mergeCell ref="F75:K75"/>
    <mergeCell ref="F76:G76"/>
    <mergeCell ref="F82:K82"/>
    <mergeCell ref="F81:G81"/>
    <mergeCell ref="C84:N85"/>
    <mergeCell ref="E87:L87"/>
    <mergeCell ref="F88:K88"/>
    <mergeCell ref="F89:G89"/>
    <mergeCell ref="F99:K99"/>
    <mergeCell ref="C101:N102"/>
    <mergeCell ref="E104:L104"/>
    <mergeCell ref="F105:K105"/>
    <mergeCell ref="F112:K112"/>
    <mergeCell ref="C118:N118"/>
    <mergeCell ref="C120:N121"/>
    <mergeCell ref="E123:L123"/>
    <mergeCell ref="F124:K124"/>
    <mergeCell ref="F125:G125"/>
    <mergeCell ref="F131:K131"/>
    <mergeCell ref="F148:K148"/>
    <mergeCell ref="C150:N151"/>
    <mergeCell ref="E136:L136"/>
    <mergeCell ref="F137:K137"/>
    <mergeCell ref="F138:G138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E202:L202"/>
    <mergeCell ref="F203:K203"/>
    <mergeCell ref="F210:K210"/>
    <mergeCell ref="E185:L185"/>
    <mergeCell ref="F186:K186"/>
    <mergeCell ref="F187:G187"/>
    <mergeCell ref="F197:K197"/>
    <mergeCell ref="C199:N200"/>
  </mergeCells>
  <conditionalFormatting sqref="I81">
    <cfRule type="cellIs" dxfId="3" priority="5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212"/>
  <sheetViews>
    <sheetView zoomScaleNormal="100" workbookViewId="0">
      <selection activeCell="B12" sqref="B12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8" t="s">
        <v>104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2:15" x14ac:dyDescent="0.25">
      <c r="B7" s="59"/>
      <c r="C7" s="131" t="s">
        <v>34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0"/>
    </row>
    <row r="8" spans="2:15" x14ac:dyDescent="0.25">
      <c r="B8" s="5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60"/>
    </row>
    <row r="9" spans="2:15" ht="15" customHeight="1" x14ac:dyDescent="0.25">
      <c r="B9" s="16"/>
      <c r="C9" s="118" t="str">
        <f>+CONCATENATE("A la fecha en la región Moquegua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Moquegua se vienen ejecutando S/ 537.7 millones, lo que equivale a un avance en la ejecución del presupuesto del 79.3%. Por niveles de gobierno, el Gobierno Nacional viene ejecutando el 93.2% de su presupuesto para esta región, seguido del Gobierno Regional (83.9%) y de los gobiernos locales que en conjunto tienen una ejecución del 67.2%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ht="15" customHeight="1" x14ac:dyDescent="0.25">
      <c r="B12" s="16"/>
      <c r="C12" s="40"/>
      <c r="E12" s="119" t="s">
        <v>48</v>
      </c>
      <c r="F12" s="120"/>
      <c r="G12" s="120"/>
      <c r="H12" s="120"/>
      <c r="I12" s="120"/>
      <c r="J12" s="120"/>
      <c r="K12" s="120"/>
      <c r="L12" s="120"/>
      <c r="M12" s="40"/>
      <c r="N12" s="40"/>
      <c r="O12" s="18"/>
    </row>
    <row r="13" spans="2:15" x14ac:dyDescent="0.25">
      <c r="B13" s="16"/>
      <c r="C13" s="40"/>
      <c r="E13" s="121" t="s">
        <v>12</v>
      </c>
      <c r="F13" s="121"/>
      <c r="G13" s="121"/>
      <c r="H13" s="121"/>
      <c r="I13" s="121"/>
      <c r="J13" s="121"/>
      <c r="K13" s="121"/>
      <c r="L13" s="121"/>
      <c r="M13" s="40"/>
      <c r="N13" s="40"/>
      <c r="O13" s="18"/>
    </row>
    <row r="14" spans="2:15" x14ac:dyDescent="0.25">
      <c r="B14" s="16"/>
      <c r="C14" s="19"/>
      <c r="E14" s="122" t="s">
        <v>11</v>
      </c>
      <c r="F14" s="123"/>
      <c r="G14" s="126">
        <v>2017</v>
      </c>
      <c r="H14" s="126"/>
      <c r="I14" s="126"/>
      <c r="J14" s="126">
        <v>2016</v>
      </c>
      <c r="K14" s="126"/>
      <c r="L14" s="126"/>
      <c r="M14" s="19"/>
      <c r="N14" s="19"/>
      <c r="O14" s="20"/>
    </row>
    <row r="15" spans="2:15" x14ac:dyDescent="0.25">
      <c r="B15" s="16"/>
      <c r="C15" s="19"/>
      <c r="E15" s="124"/>
      <c r="F15" s="125"/>
      <c r="G15" s="91" t="s">
        <v>6</v>
      </c>
      <c r="H15" s="91" t="s">
        <v>7</v>
      </c>
      <c r="I15" s="91" t="s">
        <v>8</v>
      </c>
      <c r="J15" s="91" t="s">
        <v>6</v>
      </c>
      <c r="K15" s="91" t="s">
        <v>7</v>
      </c>
      <c r="L15" s="91" t="s">
        <v>8</v>
      </c>
      <c r="M15" s="75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111.976681</v>
      </c>
      <c r="H16" s="7">
        <v>104.41369999999999</v>
      </c>
      <c r="I16" s="8">
        <f>+H16/G16</f>
        <v>0.93245932159750289</v>
      </c>
      <c r="J16" s="7">
        <v>97.215514999999996</v>
      </c>
      <c r="K16" s="7">
        <v>43.594767999999995</v>
      </c>
      <c r="L16" s="8">
        <f t="shared" ref="L16:L19" si="0">+K16/J16</f>
        <v>0.44843426483931087</v>
      </c>
      <c r="M16" s="55">
        <f>+(I16-L16)*100</f>
        <v>48.402505675819199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317.03500300000002</v>
      </c>
      <c r="H17" s="7">
        <v>265.92050599999999</v>
      </c>
      <c r="I17" s="8">
        <f t="shared" ref="I17:I19" si="1">+H17/G17</f>
        <v>0.83877333254587028</v>
      </c>
      <c r="J17" s="7">
        <v>230.390413</v>
      </c>
      <c r="K17" s="7">
        <v>185.36701500000001</v>
      </c>
      <c r="L17" s="8">
        <f t="shared" si="0"/>
        <v>0.80457781461592337</v>
      </c>
      <c r="M17" s="55">
        <f t="shared" ref="M17:M19" si="2">+(I17-L17)*100</f>
        <v>3.4195517929946906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249.24402699999999</v>
      </c>
      <c r="H18" s="7">
        <v>167.38951999999998</v>
      </c>
      <c r="I18" s="8">
        <f t="shared" si="1"/>
        <v>0.67158889227865026</v>
      </c>
      <c r="J18" s="7">
        <v>332.63554299999998</v>
      </c>
      <c r="K18" s="7">
        <v>226.55316200000001</v>
      </c>
      <c r="L18" s="8">
        <f t="shared" si="0"/>
        <v>0.68108525011111043</v>
      </c>
      <c r="M18" s="55">
        <f t="shared" si="2"/>
        <v>-0.94963578324601672</v>
      </c>
      <c r="N18" s="19"/>
      <c r="O18" s="20"/>
    </row>
    <row r="19" spans="2:15" x14ac:dyDescent="0.25">
      <c r="B19" s="16"/>
      <c r="C19" s="19"/>
      <c r="E19" s="61" t="s">
        <v>0</v>
      </c>
      <c r="F19" s="49"/>
      <c r="G19" s="7">
        <f t="shared" ref="G19:H19" si="3">SUM(G16:G18)</f>
        <v>678.25571100000002</v>
      </c>
      <c r="H19" s="62">
        <f t="shared" si="3"/>
        <v>537.72372599999994</v>
      </c>
      <c r="I19" s="8">
        <f t="shared" si="1"/>
        <v>0.79280383088436679</v>
      </c>
      <c r="J19" s="7">
        <f t="shared" ref="J19:K19" si="4">SUM(J16:J18)</f>
        <v>660.24147100000005</v>
      </c>
      <c r="K19" s="7">
        <f t="shared" si="4"/>
        <v>455.51494500000001</v>
      </c>
      <c r="L19" s="8">
        <f t="shared" si="0"/>
        <v>0.68992174076868917</v>
      </c>
      <c r="M19" s="55">
        <f t="shared" si="2"/>
        <v>10.288209011567762</v>
      </c>
      <c r="N19" s="19"/>
      <c r="O19" s="20"/>
    </row>
    <row r="20" spans="2:15" x14ac:dyDescent="0.25">
      <c r="B20" s="16"/>
      <c r="C20" s="19"/>
      <c r="D20" s="19"/>
      <c r="E20" s="117" t="s">
        <v>81</v>
      </c>
      <c r="F20" s="117"/>
      <c r="G20" s="117"/>
      <c r="H20" s="117"/>
      <c r="I20" s="117"/>
      <c r="J20" s="117"/>
      <c r="K20" s="117"/>
      <c r="L20" s="117"/>
      <c r="M20" s="41"/>
      <c r="N20" s="19"/>
      <c r="O20" s="20"/>
    </row>
    <row r="21" spans="2:15" x14ac:dyDescent="0.25">
      <c r="B21" s="16"/>
      <c r="C21" s="19"/>
      <c r="D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72.0%, mientras que para los proyectos del tipo social se registra un avance del 85.3% a dos meses de culminar el año 2017. Cabe resaltar que estos dos tipos de proyectos absorben el 89.0%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75"/>
      <c r="D24" s="75"/>
      <c r="E24" s="5"/>
      <c r="F24" s="5"/>
      <c r="G24" s="5"/>
      <c r="H24" s="5"/>
      <c r="I24" s="5"/>
      <c r="J24" s="5"/>
      <c r="K24" s="5"/>
      <c r="L24" s="5"/>
      <c r="M24" s="75"/>
      <c r="N24" s="75"/>
      <c r="O24" s="20"/>
    </row>
    <row r="25" spans="2:15" x14ac:dyDescent="0.25">
      <c r="B25" s="16"/>
      <c r="C25" s="75"/>
      <c r="D25" s="75"/>
      <c r="E25" s="132" t="s">
        <v>49</v>
      </c>
      <c r="F25" s="132"/>
      <c r="G25" s="132"/>
      <c r="H25" s="132"/>
      <c r="I25" s="132"/>
      <c r="J25" s="132"/>
      <c r="K25" s="132"/>
      <c r="L25" s="132"/>
      <c r="M25" s="75"/>
      <c r="N25" s="75"/>
      <c r="O25" s="20"/>
    </row>
    <row r="26" spans="2:15" x14ac:dyDescent="0.25">
      <c r="B26" s="16"/>
      <c r="C26" s="75"/>
      <c r="D26" s="75"/>
      <c r="E26" s="5"/>
      <c r="F26" s="129" t="s">
        <v>1</v>
      </c>
      <c r="G26" s="129"/>
      <c r="H26" s="129"/>
      <c r="I26" s="129"/>
      <c r="J26" s="129"/>
      <c r="K26" s="129"/>
      <c r="L26" s="5"/>
      <c r="M26" s="75"/>
      <c r="N26" s="75"/>
      <c r="O26" s="20"/>
    </row>
    <row r="27" spans="2:15" x14ac:dyDescent="0.25">
      <c r="B27" s="16"/>
      <c r="C27" s="75"/>
      <c r="D27" s="75"/>
      <c r="E27" s="5"/>
      <c r="F27" s="130" t="s">
        <v>32</v>
      </c>
      <c r="G27" s="130"/>
      <c r="H27" s="66" t="s">
        <v>6</v>
      </c>
      <c r="I27" s="66" t="s">
        <v>16</v>
      </c>
      <c r="J27" s="66" t="s">
        <v>17</v>
      </c>
      <c r="K27" s="66" t="s">
        <v>18</v>
      </c>
      <c r="L27" s="5"/>
      <c r="M27" s="75"/>
      <c r="N27" s="75"/>
      <c r="O27" s="20"/>
    </row>
    <row r="28" spans="2:15" x14ac:dyDescent="0.25">
      <c r="B28" s="16"/>
      <c r="C28" s="75"/>
      <c r="D28" s="75"/>
      <c r="E28" s="5"/>
      <c r="F28" s="67" t="s">
        <v>13</v>
      </c>
      <c r="G28" s="49"/>
      <c r="H28" s="63">
        <v>315.61648400000001</v>
      </c>
      <c r="I28" s="70">
        <f>+H28/H$32</f>
        <v>0.46533553478623052</v>
      </c>
      <c r="J28" s="64">
        <v>227.17284100000001</v>
      </c>
      <c r="K28" s="70">
        <f>+J28/H28</f>
        <v>0.71977495636761479</v>
      </c>
      <c r="L28" s="5"/>
      <c r="M28" s="75"/>
      <c r="N28" s="75"/>
      <c r="O28" s="20"/>
    </row>
    <row r="29" spans="2:15" x14ac:dyDescent="0.25">
      <c r="B29" s="16"/>
      <c r="C29" s="75"/>
      <c r="D29" s="75"/>
      <c r="E29" s="5"/>
      <c r="F29" s="67" t="s">
        <v>14</v>
      </c>
      <c r="G29" s="49"/>
      <c r="H29" s="64">
        <v>288.10541000000001</v>
      </c>
      <c r="I29" s="70">
        <f t="shared" ref="I29:I31" si="5">+H29/H$32</f>
        <v>0.42477402744641246</v>
      </c>
      <c r="J29" s="64">
        <v>245.80123000000003</v>
      </c>
      <c r="K29" s="70">
        <f t="shared" ref="K29:K32" si="6">+J29/H29</f>
        <v>0.85316422902298161</v>
      </c>
      <c r="L29" s="5"/>
      <c r="M29" s="75"/>
      <c r="N29" s="75"/>
      <c r="O29" s="20"/>
    </row>
    <row r="30" spans="2:15" x14ac:dyDescent="0.25">
      <c r="B30" s="16"/>
      <c r="C30" s="75"/>
      <c r="D30" s="75"/>
      <c r="E30" s="5"/>
      <c r="F30" s="67" t="s">
        <v>23</v>
      </c>
      <c r="G30" s="49"/>
      <c r="H30" s="64">
        <v>9.9048189999999998</v>
      </c>
      <c r="I30" s="70">
        <f t="shared" si="5"/>
        <v>1.4603369849104006E-2</v>
      </c>
      <c r="J30" s="64">
        <v>6.4608660000000002</v>
      </c>
      <c r="K30" s="70">
        <f t="shared" si="6"/>
        <v>0.6522952110482787</v>
      </c>
      <c r="L30" s="5"/>
      <c r="M30" s="75"/>
      <c r="N30" s="75"/>
      <c r="O30" s="20"/>
    </row>
    <row r="31" spans="2:15" x14ac:dyDescent="0.25">
      <c r="B31" s="16"/>
      <c r="C31" s="75"/>
      <c r="D31" s="75"/>
      <c r="E31" s="5"/>
      <c r="F31" s="67" t="s">
        <v>15</v>
      </c>
      <c r="G31" s="49"/>
      <c r="H31" s="64">
        <v>64.628997999999996</v>
      </c>
      <c r="I31" s="70">
        <f t="shared" si="5"/>
        <v>9.5287067918253018E-2</v>
      </c>
      <c r="J31" s="64">
        <v>58.288789000000001</v>
      </c>
      <c r="K31" s="70">
        <f t="shared" si="6"/>
        <v>0.90189838623213692</v>
      </c>
      <c r="L31" s="5"/>
      <c r="M31" s="75"/>
      <c r="N31" s="75"/>
      <c r="O31" s="20"/>
    </row>
    <row r="32" spans="2:15" x14ac:dyDescent="0.25">
      <c r="B32" s="16"/>
      <c r="C32" s="75"/>
      <c r="D32" s="75"/>
      <c r="E32" s="5"/>
      <c r="F32" s="68" t="s">
        <v>0</v>
      </c>
      <c r="G32" s="51"/>
      <c r="H32" s="53">
        <f>SUM(H28:H31)</f>
        <v>678.25571100000002</v>
      </c>
      <c r="I32" s="69">
        <f>SUM(I28:I31)</f>
        <v>1</v>
      </c>
      <c r="J32" s="65">
        <f>SUM(J28:J31)</f>
        <v>537.72372600000006</v>
      </c>
      <c r="K32" s="69">
        <f t="shared" si="6"/>
        <v>0.7928038308843669</v>
      </c>
      <c r="L32" s="5"/>
      <c r="M32" s="75"/>
      <c r="N32" s="75"/>
      <c r="O32" s="20"/>
    </row>
    <row r="33" spans="2:15" x14ac:dyDescent="0.25">
      <c r="B33" s="16"/>
      <c r="C33" s="75"/>
      <c r="D33" s="3"/>
      <c r="E33" s="5"/>
      <c r="F33" s="117" t="s">
        <v>82</v>
      </c>
      <c r="G33" s="117"/>
      <c r="H33" s="117"/>
      <c r="I33" s="117"/>
      <c r="J33" s="117"/>
      <c r="K33" s="117"/>
      <c r="L33" s="5"/>
      <c r="M33" s="3"/>
      <c r="N33" s="75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74.7%, del mismo modo para proyectos EDUCACION se tiene un nivel de avance de 81.3%. Cabe destacar que solo estos dos sectores concentran el 50.0%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5"/>
      <c r="D37" s="5"/>
      <c r="E37" s="5"/>
      <c r="F37" s="5"/>
      <c r="G37" s="5"/>
      <c r="H37" s="75"/>
      <c r="I37" s="75"/>
      <c r="J37" s="75"/>
      <c r="K37" s="75"/>
      <c r="L37" s="75"/>
      <c r="M37" s="75"/>
      <c r="N37" s="75"/>
      <c r="O37" s="20"/>
    </row>
    <row r="38" spans="2:15" x14ac:dyDescent="0.25">
      <c r="B38" s="16"/>
      <c r="C38" s="75"/>
      <c r="D38" s="5"/>
      <c r="E38" s="128" t="s">
        <v>56</v>
      </c>
      <c r="F38" s="128"/>
      <c r="G38" s="128"/>
      <c r="H38" s="128"/>
      <c r="I38" s="128"/>
      <c r="J38" s="128"/>
      <c r="K38" s="128"/>
      <c r="L38" s="128"/>
      <c r="M38" s="75"/>
      <c r="N38" s="75"/>
      <c r="O38" s="20"/>
    </row>
    <row r="39" spans="2:15" x14ac:dyDescent="0.25">
      <c r="B39" s="16"/>
      <c r="C39" s="75"/>
      <c r="D39" s="5"/>
      <c r="E39" s="5"/>
      <c r="F39" s="129" t="s">
        <v>1</v>
      </c>
      <c r="G39" s="129"/>
      <c r="H39" s="129"/>
      <c r="I39" s="129"/>
      <c r="J39" s="129"/>
      <c r="K39" s="129"/>
      <c r="L39" s="5"/>
      <c r="M39" s="75"/>
      <c r="N39" s="75"/>
      <c r="O39" s="20"/>
    </row>
    <row r="40" spans="2:15" x14ac:dyDescent="0.25">
      <c r="B40" s="16"/>
      <c r="C40" s="75"/>
      <c r="D40" s="5"/>
      <c r="E40" s="75"/>
      <c r="F40" s="133" t="s">
        <v>22</v>
      </c>
      <c r="G40" s="134"/>
      <c r="H40" s="72" t="s">
        <v>20</v>
      </c>
      <c r="I40" s="72" t="s">
        <v>3</v>
      </c>
      <c r="J40" s="66" t="s">
        <v>21</v>
      </c>
      <c r="K40" s="66" t="s">
        <v>18</v>
      </c>
      <c r="L40" s="5"/>
      <c r="M40" s="75"/>
      <c r="N40" s="75"/>
      <c r="O40" s="20"/>
    </row>
    <row r="41" spans="2:15" x14ac:dyDescent="0.25">
      <c r="B41" s="16"/>
      <c r="C41" s="75"/>
      <c r="D41" s="5"/>
      <c r="E41" s="75"/>
      <c r="F41" s="67" t="s">
        <v>50</v>
      </c>
      <c r="G41" s="73"/>
      <c r="H41" s="62">
        <v>215.141231</v>
      </c>
      <c r="I41" s="70">
        <f>+H41/H$49</f>
        <v>0.31719781715188533</v>
      </c>
      <c r="J41" s="62">
        <v>160.68583699999999</v>
      </c>
      <c r="K41" s="70">
        <f>+J41/H41</f>
        <v>0.74688536573447417</v>
      </c>
      <c r="L41" s="5"/>
      <c r="M41" s="75"/>
      <c r="N41" s="75"/>
      <c r="O41" s="20"/>
    </row>
    <row r="42" spans="2:15" x14ac:dyDescent="0.25">
      <c r="B42" s="16"/>
      <c r="C42" s="75"/>
      <c r="D42" s="5"/>
      <c r="E42" s="75"/>
      <c r="F42" s="67" t="s">
        <v>52</v>
      </c>
      <c r="G42" s="73"/>
      <c r="H42" s="62">
        <v>124.292618</v>
      </c>
      <c r="I42" s="70">
        <f t="shared" ref="I42:I48" si="7">+H42/H$49</f>
        <v>0.18325333054217363</v>
      </c>
      <c r="J42" s="62">
        <v>101.033024</v>
      </c>
      <c r="K42" s="70">
        <f t="shared" ref="K42:K49" si="8">+J42/H42</f>
        <v>0.81286423623324111</v>
      </c>
      <c r="L42" s="5"/>
      <c r="M42" s="75"/>
      <c r="N42" s="75"/>
      <c r="O42" s="20"/>
    </row>
    <row r="43" spans="2:15" x14ac:dyDescent="0.25">
      <c r="B43" s="16"/>
      <c r="C43" s="75"/>
      <c r="D43" s="5"/>
      <c r="E43" s="75"/>
      <c r="F43" s="67" t="s">
        <v>59</v>
      </c>
      <c r="G43" s="73"/>
      <c r="H43" s="62">
        <v>89.762800999999996</v>
      </c>
      <c r="I43" s="70">
        <f t="shared" si="7"/>
        <v>0.13234359776736179</v>
      </c>
      <c r="J43" s="62">
        <v>83.551227999999995</v>
      </c>
      <c r="K43" s="70">
        <f t="shared" si="8"/>
        <v>0.93080014292334745</v>
      </c>
      <c r="L43" s="5"/>
      <c r="M43" s="75"/>
      <c r="N43" s="75"/>
      <c r="O43" s="20"/>
    </row>
    <row r="44" spans="2:15" x14ac:dyDescent="0.25">
      <c r="B44" s="16"/>
      <c r="C44" s="75"/>
      <c r="D44" s="5"/>
      <c r="E44" s="75"/>
      <c r="F44" s="67" t="s">
        <v>54</v>
      </c>
      <c r="G44" s="73"/>
      <c r="H44" s="62">
        <v>64.628997999999996</v>
      </c>
      <c r="I44" s="70">
        <f t="shared" si="7"/>
        <v>9.5287067918253018E-2</v>
      </c>
      <c r="J44" s="62">
        <v>58.288789000000001</v>
      </c>
      <c r="K44" s="70">
        <f t="shared" si="8"/>
        <v>0.90189838623213692</v>
      </c>
      <c r="L44" s="5"/>
      <c r="M44" s="75"/>
      <c r="N44" s="75"/>
      <c r="O44" s="20"/>
    </row>
    <row r="45" spans="2:15" x14ac:dyDescent="0.25">
      <c r="B45" s="16"/>
      <c r="C45" s="75"/>
      <c r="D45" s="5"/>
      <c r="E45" s="75"/>
      <c r="F45" s="67" t="s">
        <v>53</v>
      </c>
      <c r="G45" s="73"/>
      <c r="H45" s="62">
        <v>56.719316000000006</v>
      </c>
      <c r="I45" s="70">
        <f t="shared" si="7"/>
        <v>8.3625268582515483E-2</v>
      </c>
      <c r="J45" s="62">
        <v>42.000794999999997</v>
      </c>
      <c r="K45" s="70">
        <f t="shared" si="8"/>
        <v>0.74050249477620622</v>
      </c>
      <c r="L45" s="5"/>
      <c r="M45" s="75"/>
      <c r="N45" s="75"/>
      <c r="O45" s="20"/>
    </row>
    <row r="46" spans="2:15" x14ac:dyDescent="0.25">
      <c r="B46" s="16"/>
      <c r="C46" s="75"/>
      <c r="D46" s="5"/>
      <c r="E46" s="75"/>
      <c r="F46" s="67" t="s">
        <v>51</v>
      </c>
      <c r="G46" s="73"/>
      <c r="H46" s="62">
        <v>56.072623</v>
      </c>
      <c r="I46" s="70">
        <f t="shared" si="7"/>
        <v>8.2671803702659863E-2</v>
      </c>
      <c r="J46" s="62">
        <v>46.313418999999996</v>
      </c>
      <c r="K46" s="70">
        <f t="shared" si="8"/>
        <v>0.82595420941873887</v>
      </c>
      <c r="L46" s="5"/>
      <c r="M46" s="75"/>
      <c r="N46" s="75"/>
      <c r="O46" s="20"/>
    </row>
    <row r="47" spans="2:15" x14ac:dyDescent="0.25">
      <c r="B47" s="16"/>
      <c r="C47" s="75"/>
      <c r="D47" s="5"/>
      <c r="E47" s="75"/>
      <c r="F47" s="67" t="s">
        <v>87</v>
      </c>
      <c r="G47" s="73"/>
      <c r="H47" s="62">
        <v>16.281480000000002</v>
      </c>
      <c r="I47" s="70">
        <f t="shared" si="7"/>
        <v>2.4004928725178107E-2</v>
      </c>
      <c r="J47" s="62">
        <v>8.7226730000000003</v>
      </c>
      <c r="K47" s="70">
        <f t="shared" si="8"/>
        <v>0.53574202099563428</v>
      </c>
      <c r="L47" s="5"/>
      <c r="M47" s="75"/>
      <c r="N47" s="75"/>
      <c r="O47" s="20"/>
    </row>
    <row r="48" spans="2:15" x14ac:dyDescent="0.25">
      <c r="B48" s="16"/>
      <c r="C48" s="75"/>
      <c r="D48" s="5"/>
      <c r="E48" s="75"/>
      <c r="F48" s="67" t="s">
        <v>55</v>
      </c>
      <c r="G48" s="73"/>
      <c r="H48" s="62">
        <v>55.35664400000001</v>
      </c>
      <c r="I48" s="70">
        <f t="shared" si="7"/>
        <v>8.1616185609972705E-2</v>
      </c>
      <c r="J48" s="62">
        <v>37.127960999999999</v>
      </c>
      <c r="K48" s="70">
        <f t="shared" si="8"/>
        <v>0.67070469445365932</v>
      </c>
      <c r="L48" s="5"/>
      <c r="M48" s="75"/>
      <c r="N48" s="75"/>
      <c r="O48" s="20"/>
    </row>
    <row r="49" spans="2:15" x14ac:dyDescent="0.25">
      <c r="B49" s="16"/>
      <c r="C49" s="75"/>
      <c r="D49" s="5"/>
      <c r="E49" s="75"/>
      <c r="F49" s="68" t="s">
        <v>0</v>
      </c>
      <c r="G49" s="74"/>
      <c r="H49" s="53">
        <f>SUM(H41:H48)</f>
        <v>678.25571100000002</v>
      </c>
      <c r="I49" s="69">
        <f>SUM(I41:I48)</f>
        <v>1</v>
      </c>
      <c r="J49" s="53">
        <f>SUM(J41:J48)</f>
        <v>537.72372599999994</v>
      </c>
      <c r="K49" s="69">
        <f t="shared" si="8"/>
        <v>0.79280383088436679</v>
      </c>
      <c r="L49" s="5"/>
      <c r="M49" s="75"/>
      <c r="N49" s="75"/>
      <c r="O49" s="20"/>
    </row>
    <row r="50" spans="2:15" x14ac:dyDescent="0.25">
      <c r="B50" s="16"/>
      <c r="C50" s="19"/>
      <c r="E50" s="11"/>
      <c r="F50" s="117" t="s">
        <v>82</v>
      </c>
      <c r="G50" s="117"/>
      <c r="H50" s="117"/>
      <c r="I50" s="117"/>
      <c r="J50" s="117"/>
      <c r="K50" s="117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684  proyectos presupuestados para el 2017, 108 no cuentan con ningún avance en ejecución del gasto, mientras que 93 (13.6% de proyectos) no superan el 50,0% de ejecución, 298 proyectos (43.6% del total) tienen un nivel de ejecución mayor al 50,0% pero no culminan al 100% y 185 proyectos por S/ 219.1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20"/>
    </row>
    <row r="55" spans="2:15" x14ac:dyDescent="0.25">
      <c r="B55" s="16"/>
      <c r="C55" s="19"/>
      <c r="D55" s="19"/>
      <c r="E55" s="128" t="s">
        <v>56</v>
      </c>
      <c r="F55" s="128"/>
      <c r="G55" s="128"/>
      <c r="H55" s="128"/>
      <c r="I55" s="128"/>
      <c r="J55" s="128"/>
      <c r="K55" s="128"/>
      <c r="L55" s="128"/>
      <c r="M55" s="75"/>
      <c r="N55" s="75"/>
      <c r="O55" s="20"/>
    </row>
    <row r="56" spans="2:15" x14ac:dyDescent="0.25">
      <c r="B56" s="16"/>
      <c r="C56" s="19"/>
      <c r="D56" s="19"/>
      <c r="E56" s="5"/>
      <c r="F56" s="129" t="s">
        <v>33</v>
      </c>
      <c r="G56" s="129"/>
      <c r="H56" s="129"/>
      <c r="I56" s="129"/>
      <c r="J56" s="129"/>
      <c r="K56" s="129"/>
      <c r="L56" s="5"/>
      <c r="M56" s="75"/>
      <c r="N56" s="75"/>
      <c r="O56" s="20"/>
    </row>
    <row r="57" spans="2:15" x14ac:dyDescent="0.25">
      <c r="B57" s="16"/>
      <c r="C57" s="19"/>
      <c r="D57" s="19"/>
      <c r="E57" s="75"/>
      <c r="F57" s="77" t="s">
        <v>25</v>
      </c>
      <c r="G57" s="66" t="s">
        <v>18</v>
      </c>
      <c r="H57" s="66" t="s">
        <v>20</v>
      </c>
      <c r="I57" s="66" t="s">
        <v>7</v>
      </c>
      <c r="J57" s="66" t="s">
        <v>24</v>
      </c>
      <c r="K57" s="66" t="s">
        <v>3</v>
      </c>
      <c r="L57" s="75"/>
      <c r="M57" s="75" t="s">
        <v>36</v>
      </c>
      <c r="N57" s="75"/>
      <c r="O57" s="20"/>
    </row>
    <row r="58" spans="2:15" x14ac:dyDescent="0.25">
      <c r="B58" s="16"/>
      <c r="C58" s="19"/>
      <c r="D58" s="19"/>
      <c r="E58" s="75"/>
      <c r="F58" s="78" t="s">
        <v>26</v>
      </c>
      <c r="G58" s="70">
        <f>+I58/H58</f>
        <v>0</v>
      </c>
      <c r="H58" s="62">
        <v>8.2992669999999968</v>
      </c>
      <c r="I58" s="62">
        <v>0</v>
      </c>
      <c r="J58" s="105">
        <v>108</v>
      </c>
      <c r="K58" s="70">
        <f>+J58/J$62</f>
        <v>0.15789473684210525</v>
      </c>
      <c r="L58" s="75"/>
      <c r="M58" s="80">
        <f>SUM(J59:J61)</f>
        <v>576</v>
      </c>
      <c r="N58" s="75"/>
      <c r="O58" s="20"/>
    </row>
    <row r="59" spans="2:15" x14ac:dyDescent="0.25">
      <c r="B59" s="16"/>
      <c r="C59" s="19"/>
      <c r="D59" s="19"/>
      <c r="E59" s="75"/>
      <c r="F59" s="78" t="s">
        <v>27</v>
      </c>
      <c r="G59" s="70">
        <f t="shared" ref="G59:G62" si="9">+I59/H59</f>
        <v>0.26952710939626701</v>
      </c>
      <c r="H59" s="62">
        <v>101.3892</v>
      </c>
      <c r="I59" s="62">
        <v>27.327137999999998</v>
      </c>
      <c r="J59" s="105">
        <v>93</v>
      </c>
      <c r="K59" s="70">
        <f t="shared" ref="K59:K61" si="10">+J59/J$62</f>
        <v>0.13596491228070176</v>
      </c>
      <c r="L59" s="75"/>
      <c r="M59" s="75"/>
      <c r="N59" s="75"/>
      <c r="O59" s="20"/>
    </row>
    <row r="60" spans="2:15" x14ac:dyDescent="0.25">
      <c r="B60" s="16"/>
      <c r="C60" s="19"/>
      <c r="D60" s="19"/>
      <c r="E60" s="75"/>
      <c r="F60" s="78" t="s">
        <v>28</v>
      </c>
      <c r="G60" s="70">
        <f t="shared" si="9"/>
        <v>0.83582032851395782</v>
      </c>
      <c r="H60" s="62">
        <v>348.51675900000015</v>
      </c>
      <c r="I60" s="62">
        <v>291.297392</v>
      </c>
      <c r="J60" s="105">
        <v>298</v>
      </c>
      <c r="K60" s="70">
        <f t="shared" si="10"/>
        <v>0.43567251461988304</v>
      </c>
      <c r="L60" s="75"/>
      <c r="M60" s="75"/>
      <c r="N60" s="75"/>
      <c r="O60" s="20"/>
    </row>
    <row r="61" spans="2:15" x14ac:dyDescent="0.25">
      <c r="B61" s="16"/>
      <c r="C61" s="19"/>
      <c r="D61" s="19"/>
      <c r="E61" s="75"/>
      <c r="F61" s="78" t="s">
        <v>29</v>
      </c>
      <c r="G61" s="70">
        <f t="shared" si="9"/>
        <v>0.99567698294325524</v>
      </c>
      <c r="H61" s="62">
        <v>220.05048499999995</v>
      </c>
      <c r="I61" s="62">
        <v>219.09920299999999</v>
      </c>
      <c r="J61" s="105">
        <v>185</v>
      </c>
      <c r="K61" s="70">
        <f t="shared" si="10"/>
        <v>0.27046783625730997</v>
      </c>
      <c r="L61" s="75"/>
      <c r="M61" s="75"/>
      <c r="N61" s="75"/>
      <c r="O61" s="20"/>
    </row>
    <row r="62" spans="2:15" x14ac:dyDescent="0.25">
      <c r="B62" s="16"/>
      <c r="C62" s="19"/>
      <c r="D62" s="19"/>
      <c r="E62" s="75"/>
      <c r="F62" s="79" t="s">
        <v>0</v>
      </c>
      <c r="G62" s="69">
        <f t="shared" si="9"/>
        <v>0.79280384120495806</v>
      </c>
      <c r="H62" s="53">
        <f t="shared" ref="H62:J62" si="11">SUM(H58:H61)</f>
        <v>678.25571100000013</v>
      </c>
      <c r="I62" s="53">
        <f t="shared" si="11"/>
        <v>537.72373300000004</v>
      </c>
      <c r="J62" s="76">
        <f t="shared" si="11"/>
        <v>684</v>
      </c>
      <c r="K62" s="69">
        <f>SUM(K58:K61)</f>
        <v>1</v>
      </c>
      <c r="L62" s="75"/>
      <c r="M62" s="75"/>
      <c r="N62" s="75"/>
      <c r="O62" s="20"/>
    </row>
    <row r="63" spans="2:15" x14ac:dyDescent="0.25">
      <c r="B63" s="16"/>
      <c r="C63" s="19"/>
      <c r="E63" s="11"/>
      <c r="F63" s="117" t="s">
        <v>82</v>
      </c>
      <c r="G63" s="117"/>
      <c r="H63" s="117"/>
      <c r="I63" s="117"/>
      <c r="J63" s="117"/>
      <c r="K63" s="117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31" t="s">
        <v>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7"/>
    </row>
    <row r="70" spans="2:15" x14ac:dyDescent="0.25">
      <c r="B70" s="1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95.9%, mientras que para los proyectos del tipo social se registra un avance del 83.4% a dos meses de culminar el año 2017. Cabe resaltar que estos dos tipos de proyectos absorben el 95.5%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5"/>
      <c r="D73" s="75"/>
      <c r="E73" s="5"/>
      <c r="F73" s="5"/>
      <c r="G73" s="5"/>
      <c r="H73" s="5"/>
      <c r="I73" s="5"/>
      <c r="J73" s="5"/>
      <c r="K73" s="5"/>
      <c r="L73" s="5"/>
      <c r="M73" s="75"/>
      <c r="N73" s="75"/>
      <c r="O73" s="20"/>
    </row>
    <row r="74" spans="2:15" x14ac:dyDescent="0.25">
      <c r="B74" s="16"/>
      <c r="C74" s="75"/>
      <c r="D74" s="75"/>
      <c r="E74" s="132" t="s">
        <v>58</v>
      </c>
      <c r="F74" s="132"/>
      <c r="G74" s="132"/>
      <c r="H74" s="132"/>
      <c r="I74" s="132"/>
      <c r="J74" s="132"/>
      <c r="K74" s="132"/>
      <c r="L74" s="132"/>
      <c r="M74" s="75"/>
      <c r="N74" s="75"/>
      <c r="O74" s="20"/>
    </row>
    <row r="75" spans="2:15" x14ac:dyDescent="0.25">
      <c r="B75" s="16"/>
      <c r="C75" s="75"/>
      <c r="D75" s="75"/>
      <c r="E75" s="5"/>
      <c r="F75" s="129" t="s">
        <v>1</v>
      </c>
      <c r="G75" s="129"/>
      <c r="H75" s="129"/>
      <c r="I75" s="129"/>
      <c r="J75" s="129"/>
      <c r="K75" s="129"/>
      <c r="L75" s="5"/>
      <c r="M75" s="75"/>
      <c r="N75" s="75"/>
      <c r="O75" s="20"/>
    </row>
    <row r="76" spans="2:15" x14ac:dyDescent="0.25">
      <c r="B76" s="16"/>
      <c r="C76" s="75"/>
      <c r="D76" s="75"/>
      <c r="E76" s="5"/>
      <c r="F76" s="130" t="s">
        <v>32</v>
      </c>
      <c r="G76" s="130"/>
      <c r="H76" s="66" t="s">
        <v>6</v>
      </c>
      <c r="I76" s="66" t="s">
        <v>16</v>
      </c>
      <c r="J76" s="66" t="s">
        <v>17</v>
      </c>
      <c r="K76" s="66" t="s">
        <v>18</v>
      </c>
      <c r="L76" s="5"/>
      <c r="M76" s="75"/>
      <c r="N76" s="75"/>
      <c r="O76" s="20"/>
    </row>
    <row r="77" spans="2:15" x14ac:dyDescent="0.25">
      <c r="B77" s="16"/>
      <c r="C77" s="75"/>
      <c r="D77" s="75"/>
      <c r="E77" s="5"/>
      <c r="F77" s="67" t="s">
        <v>13</v>
      </c>
      <c r="G77" s="49"/>
      <c r="H77" s="63">
        <v>89.753736000000018</v>
      </c>
      <c r="I77" s="70">
        <f>+H77/$H$81</f>
        <v>0.80153952768076786</v>
      </c>
      <c r="J77" s="64">
        <v>86.051771000000002</v>
      </c>
      <c r="K77" s="70">
        <f>+J77/H77</f>
        <v>0.9587541960370316</v>
      </c>
      <c r="L77" s="5"/>
      <c r="M77" s="75"/>
      <c r="N77" s="75"/>
      <c r="O77" s="20"/>
    </row>
    <row r="78" spans="2:15" x14ac:dyDescent="0.25">
      <c r="B78" s="16"/>
      <c r="C78" s="75"/>
      <c r="D78" s="75"/>
      <c r="E78" s="5"/>
      <c r="F78" s="67" t="s">
        <v>14</v>
      </c>
      <c r="G78" s="49"/>
      <c r="H78" s="64">
        <v>17.191770999999999</v>
      </c>
      <c r="I78" s="70">
        <f>+H78/$H$81</f>
        <v>0.1535299211091995</v>
      </c>
      <c r="J78" s="64">
        <v>14.331567999999999</v>
      </c>
      <c r="K78" s="70">
        <f t="shared" ref="K78:K81" si="12">+J78/H78</f>
        <v>0.83362953124491945</v>
      </c>
      <c r="L78" s="5"/>
      <c r="M78" s="75"/>
      <c r="N78" s="75"/>
      <c r="O78" s="20"/>
    </row>
    <row r="79" spans="2:15" x14ac:dyDescent="0.25">
      <c r="B79" s="16"/>
      <c r="C79" s="75"/>
      <c r="D79" s="75"/>
      <c r="E79" s="5"/>
      <c r="F79" s="67" t="s">
        <v>23</v>
      </c>
      <c r="G79" s="49"/>
      <c r="H79" s="64">
        <v>5.0311739999999991</v>
      </c>
      <c r="I79" s="70">
        <f>+H79/$H$81</f>
        <v>4.4930551210032726E-2</v>
      </c>
      <c r="J79" s="64">
        <v>4.0303610000000001</v>
      </c>
      <c r="K79" s="70">
        <f t="shared" si="12"/>
        <v>0.80107764112312574</v>
      </c>
      <c r="L79" s="5"/>
      <c r="M79" s="75"/>
      <c r="N79" s="75"/>
      <c r="O79" s="20"/>
    </row>
    <row r="80" spans="2:15" x14ac:dyDescent="0.25">
      <c r="B80" s="16"/>
      <c r="C80" s="75"/>
      <c r="D80" s="75"/>
      <c r="E80" s="5"/>
      <c r="F80" s="67" t="s">
        <v>15</v>
      </c>
      <c r="G80" s="49"/>
      <c r="H80" s="64"/>
      <c r="I80" s="70">
        <f>+H80/$H$81</f>
        <v>0</v>
      </c>
      <c r="J80" s="64"/>
      <c r="K80" s="70" t="e">
        <f t="shared" si="12"/>
        <v>#DIV/0!</v>
      </c>
      <c r="L80" s="5"/>
      <c r="M80" s="75"/>
      <c r="N80" s="75"/>
      <c r="O80" s="20"/>
    </row>
    <row r="81" spans="2:15" x14ac:dyDescent="0.25">
      <c r="B81" s="16"/>
      <c r="C81" s="75"/>
      <c r="D81" s="75"/>
      <c r="E81" s="5"/>
      <c r="F81" s="135" t="s">
        <v>0</v>
      </c>
      <c r="G81" s="136"/>
      <c r="H81" s="65">
        <f>SUM(H77:H80)</f>
        <v>111.97668100000001</v>
      </c>
      <c r="I81" s="69">
        <f>+H81/$H$81</f>
        <v>1</v>
      </c>
      <c r="J81" s="65">
        <f>SUM(J77:J80)</f>
        <v>104.41370000000001</v>
      </c>
      <c r="K81" s="69">
        <f t="shared" si="12"/>
        <v>0.93245932159750289</v>
      </c>
      <c r="L81" s="5"/>
      <c r="M81" s="75"/>
      <c r="N81" s="75"/>
      <c r="O81" s="20"/>
    </row>
    <row r="82" spans="2:15" x14ac:dyDescent="0.25">
      <c r="B82" s="16"/>
      <c r="C82" s="75"/>
      <c r="D82" s="3"/>
      <c r="E82" s="5"/>
      <c r="F82" s="117" t="s">
        <v>82</v>
      </c>
      <c r="G82" s="117"/>
      <c r="H82" s="117"/>
      <c r="I82" s="117"/>
      <c r="J82" s="117"/>
      <c r="K82" s="117"/>
      <c r="L82" s="5"/>
      <c r="M82" s="3"/>
      <c r="N82" s="75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99.4%, del mismo modo para proyectos EDUCACION se tiene un nivel de avance de 83.4%. Cabe destacar que solo estos dos sectores concentran el 83.6%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5"/>
      <c r="D86" s="5"/>
      <c r="E86" s="5"/>
      <c r="F86" s="5"/>
      <c r="G86" s="5"/>
      <c r="H86" s="75"/>
      <c r="I86" s="75"/>
      <c r="J86" s="75"/>
      <c r="K86" s="75"/>
      <c r="L86" s="75"/>
      <c r="M86" s="75"/>
      <c r="N86" s="75"/>
      <c r="O86" s="20"/>
    </row>
    <row r="87" spans="2:15" x14ac:dyDescent="0.25">
      <c r="B87" s="16"/>
      <c r="C87" s="75"/>
      <c r="D87" s="5"/>
      <c r="E87" s="128" t="s">
        <v>61</v>
      </c>
      <c r="F87" s="128"/>
      <c r="G87" s="128"/>
      <c r="H87" s="128"/>
      <c r="I87" s="128"/>
      <c r="J87" s="128"/>
      <c r="K87" s="128"/>
      <c r="L87" s="128"/>
      <c r="M87" s="75"/>
      <c r="N87" s="75"/>
      <c r="O87" s="20"/>
    </row>
    <row r="88" spans="2:15" x14ac:dyDescent="0.25">
      <c r="B88" s="16"/>
      <c r="C88" s="75"/>
      <c r="D88" s="5"/>
      <c r="E88" s="5"/>
      <c r="F88" s="129" t="s">
        <v>1</v>
      </c>
      <c r="G88" s="129"/>
      <c r="H88" s="129"/>
      <c r="I88" s="129"/>
      <c r="J88" s="129"/>
      <c r="K88" s="129"/>
      <c r="L88" s="5"/>
      <c r="M88" s="75"/>
      <c r="N88" s="75"/>
      <c r="O88" s="20"/>
    </row>
    <row r="89" spans="2:15" x14ac:dyDescent="0.25">
      <c r="B89" s="16"/>
      <c r="C89" s="75"/>
      <c r="D89" s="5"/>
      <c r="E89" s="75"/>
      <c r="F89" s="133" t="s">
        <v>22</v>
      </c>
      <c r="G89" s="134"/>
      <c r="H89" s="72" t="s">
        <v>20</v>
      </c>
      <c r="I89" s="72" t="s">
        <v>3</v>
      </c>
      <c r="J89" s="66" t="s">
        <v>21</v>
      </c>
      <c r="K89" s="66" t="s">
        <v>18</v>
      </c>
      <c r="L89" s="5"/>
      <c r="M89" s="75"/>
      <c r="N89" s="75"/>
      <c r="O89" s="20"/>
    </row>
    <row r="90" spans="2:15" x14ac:dyDescent="0.25">
      <c r="B90" s="16"/>
      <c r="C90" s="75"/>
      <c r="D90" s="5"/>
      <c r="E90" s="75"/>
      <c r="F90" s="67" t="s">
        <v>50</v>
      </c>
      <c r="G90" s="73"/>
      <c r="H90" s="64">
        <v>76.367573000000007</v>
      </c>
      <c r="I90" s="70">
        <f t="shared" ref="I90:I97" si="13">+H90/$H$98</f>
        <v>0.68199532543744523</v>
      </c>
      <c r="J90" s="64">
        <v>75.926677999999995</v>
      </c>
      <c r="K90" s="70">
        <f>+J90/H90</f>
        <v>0.99422667262189923</v>
      </c>
      <c r="L90" s="5"/>
      <c r="M90" s="75"/>
      <c r="N90" s="75"/>
      <c r="O90" s="20"/>
    </row>
    <row r="91" spans="2:15" x14ac:dyDescent="0.25">
      <c r="B91" s="16"/>
      <c r="C91" s="75"/>
      <c r="D91" s="5"/>
      <c r="E91" s="75"/>
      <c r="F91" s="67" t="s">
        <v>52</v>
      </c>
      <c r="G91" s="73"/>
      <c r="H91" s="64">
        <v>17.191770999999999</v>
      </c>
      <c r="I91" s="70">
        <f t="shared" si="13"/>
        <v>0.15352992110919947</v>
      </c>
      <c r="J91" s="64">
        <v>14.331567999999999</v>
      </c>
      <c r="K91" s="70">
        <f t="shared" ref="K91:K98" si="14">+J91/H91</f>
        <v>0.83362953124491945</v>
      </c>
      <c r="L91" s="5"/>
      <c r="M91" s="75"/>
      <c r="N91" s="75"/>
      <c r="O91" s="20"/>
    </row>
    <row r="92" spans="2:15" x14ac:dyDescent="0.25">
      <c r="B92" s="16"/>
      <c r="C92" s="75"/>
      <c r="D92" s="5"/>
      <c r="E92" s="75"/>
      <c r="F92" s="67" t="s">
        <v>53</v>
      </c>
      <c r="G92" s="73"/>
      <c r="H92" s="64">
        <v>9.6533949999999997</v>
      </c>
      <c r="I92" s="70">
        <f t="shared" si="13"/>
        <v>8.6208975956342165E-2</v>
      </c>
      <c r="J92" s="64">
        <v>9.2183259999999994</v>
      </c>
      <c r="K92" s="70">
        <f t="shared" si="14"/>
        <v>0.9549309854201552</v>
      </c>
      <c r="L92" s="5"/>
      <c r="M92" s="75"/>
      <c r="N92" s="75"/>
      <c r="O92" s="20"/>
    </row>
    <row r="93" spans="2:15" x14ac:dyDescent="0.25">
      <c r="B93" s="16"/>
      <c r="C93" s="75"/>
      <c r="D93" s="5"/>
      <c r="E93" s="75"/>
      <c r="F93" s="67" t="s">
        <v>85</v>
      </c>
      <c r="G93" s="73"/>
      <c r="H93" s="64">
        <v>4.9812889999999994</v>
      </c>
      <c r="I93" s="70">
        <f t="shared" si="13"/>
        <v>4.4485056669968617E-2</v>
      </c>
      <c r="J93" s="64">
        <v>3.982577</v>
      </c>
      <c r="K93" s="70">
        <f t="shared" si="14"/>
        <v>0.79950731627897931</v>
      </c>
      <c r="L93" s="5"/>
      <c r="M93" s="75"/>
      <c r="N93" s="75"/>
      <c r="O93" s="20"/>
    </row>
    <row r="94" spans="2:15" x14ac:dyDescent="0.25">
      <c r="B94" s="16"/>
      <c r="C94" s="75"/>
      <c r="D94" s="5"/>
      <c r="E94" s="75"/>
      <c r="F94" s="67" t="s">
        <v>88</v>
      </c>
      <c r="G94" s="73"/>
      <c r="H94" s="64">
        <v>3.2119819999999999</v>
      </c>
      <c r="I94" s="70">
        <f t="shared" si="13"/>
        <v>2.8684382956483585E-2</v>
      </c>
      <c r="J94" s="64">
        <v>0.38688899999999998</v>
      </c>
      <c r="K94" s="70">
        <f t="shared" si="14"/>
        <v>0.12045179580707488</v>
      </c>
      <c r="L94" s="5"/>
      <c r="M94" s="75"/>
      <c r="N94" s="75"/>
      <c r="O94" s="20"/>
    </row>
    <row r="95" spans="2:15" x14ac:dyDescent="0.25">
      <c r="B95" s="16"/>
      <c r="C95" s="75"/>
      <c r="D95" s="5"/>
      <c r="E95" s="75"/>
      <c r="F95" s="67" t="s">
        <v>91</v>
      </c>
      <c r="G95" s="73"/>
      <c r="H95" s="64">
        <v>0.52078599999999997</v>
      </c>
      <c r="I95" s="70">
        <f t="shared" si="13"/>
        <v>4.6508433304966405E-3</v>
      </c>
      <c r="J95" s="64">
        <v>0.51987800000000006</v>
      </c>
      <c r="K95" s="70">
        <f t="shared" si="14"/>
        <v>0.99825648154904334</v>
      </c>
      <c r="L95" s="5"/>
      <c r="M95" s="75"/>
      <c r="N95" s="75"/>
      <c r="O95" s="20"/>
    </row>
    <row r="96" spans="2:15" x14ac:dyDescent="0.25">
      <c r="B96" s="16"/>
      <c r="C96" s="75"/>
      <c r="D96" s="5"/>
      <c r="E96" s="75"/>
      <c r="F96" s="67" t="s">
        <v>60</v>
      </c>
      <c r="G96" s="73"/>
      <c r="H96" s="64">
        <v>4.9884999999999999E-2</v>
      </c>
      <c r="I96" s="70">
        <f t="shared" si="13"/>
        <v>4.4549454006410482E-4</v>
      </c>
      <c r="J96" s="64">
        <v>4.7784E-2</v>
      </c>
      <c r="K96" s="70">
        <f t="shared" si="14"/>
        <v>0.95788313120176405</v>
      </c>
      <c r="L96" s="5"/>
      <c r="M96" s="75"/>
      <c r="N96" s="75"/>
      <c r="O96" s="20"/>
    </row>
    <row r="97" spans="2:15" x14ac:dyDescent="0.25">
      <c r="B97" s="16"/>
      <c r="C97" s="75"/>
      <c r="D97" s="5"/>
      <c r="E97" s="75"/>
      <c r="F97" s="67" t="s">
        <v>55</v>
      </c>
      <c r="G97" s="73"/>
      <c r="H97" s="64">
        <v>0</v>
      </c>
      <c r="I97" s="70">
        <f t="shared" si="13"/>
        <v>0</v>
      </c>
      <c r="J97" s="64">
        <v>0</v>
      </c>
      <c r="K97" s="70" t="e">
        <f t="shared" si="14"/>
        <v>#DIV/0!</v>
      </c>
      <c r="L97" s="5"/>
      <c r="M97" s="75"/>
      <c r="N97" s="75"/>
      <c r="O97" s="20"/>
    </row>
    <row r="98" spans="2:15" x14ac:dyDescent="0.25">
      <c r="B98" s="16"/>
      <c r="C98" s="75"/>
      <c r="D98" s="5"/>
      <c r="E98" s="75"/>
      <c r="F98" s="68" t="s">
        <v>0</v>
      </c>
      <c r="G98" s="74"/>
      <c r="H98" s="65">
        <f>SUM(H90:H97)</f>
        <v>111.97668100000003</v>
      </c>
      <c r="I98" s="69">
        <f>SUM(I90:I97)</f>
        <v>0.99999999999999978</v>
      </c>
      <c r="J98" s="65">
        <f>SUM(J90:J97)</f>
        <v>104.41370000000001</v>
      </c>
      <c r="K98" s="69">
        <f t="shared" si="14"/>
        <v>0.93245932159750278</v>
      </c>
      <c r="L98" s="5"/>
      <c r="M98" s="75"/>
      <c r="N98" s="75"/>
      <c r="O98" s="20"/>
    </row>
    <row r="99" spans="2:15" x14ac:dyDescent="0.25">
      <c r="B99" s="16"/>
      <c r="C99" s="75"/>
      <c r="D99" s="3"/>
      <c r="E99" s="5"/>
      <c r="F99" s="117" t="s">
        <v>82</v>
      </c>
      <c r="G99" s="117"/>
      <c r="H99" s="117"/>
      <c r="I99" s="117"/>
      <c r="J99" s="117"/>
      <c r="K99" s="117"/>
      <c r="L99" s="5"/>
      <c r="M99" s="3"/>
      <c r="N99" s="75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cierre del 2017, 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cierre del 2017,  de los 53  proyectos presupuestados para el 2017, 10 no cuentan con ningún avance en ejecución del gasto, mientras que 4 (7.5% de proyectos) no superan el 50,0% de ejecución, 18 proyectos (34.0% del total) tienen un nivel de ejecución mayor al 50,0% pero no culminan al 100% y 21 proyectos por S/ 88.3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75"/>
      <c r="F103" s="75"/>
      <c r="G103" s="75"/>
      <c r="H103" s="75"/>
      <c r="I103" s="75"/>
      <c r="J103" s="75"/>
      <c r="K103" s="75"/>
      <c r="L103" s="75"/>
      <c r="M103" s="19"/>
      <c r="N103" s="19"/>
      <c r="O103" s="20"/>
    </row>
    <row r="104" spans="2:15" x14ac:dyDescent="0.25">
      <c r="B104" s="16"/>
      <c r="C104" s="19"/>
      <c r="D104" s="19"/>
      <c r="E104" s="128" t="s">
        <v>65</v>
      </c>
      <c r="F104" s="128"/>
      <c r="G104" s="128"/>
      <c r="H104" s="128"/>
      <c r="I104" s="128"/>
      <c r="J104" s="128"/>
      <c r="K104" s="128"/>
      <c r="L104" s="128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9" t="s">
        <v>33</v>
      </c>
      <c r="G105" s="129"/>
      <c r="H105" s="129"/>
      <c r="I105" s="129"/>
      <c r="J105" s="129"/>
      <c r="K105" s="129"/>
      <c r="L105" s="5"/>
      <c r="M105" s="19"/>
      <c r="N105" s="19"/>
      <c r="O105" s="20"/>
    </row>
    <row r="106" spans="2:15" x14ac:dyDescent="0.25">
      <c r="B106" s="16"/>
      <c r="C106" s="19"/>
      <c r="D106" s="19"/>
      <c r="E106" s="75"/>
      <c r="F106" s="77" t="s">
        <v>25</v>
      </c>
      <c r="G106" s="66" t="s">
        <v>18</v>
      </c>
      <c r="H106" s="66" t="s">
        <v>20</v>
      </c>
      <c r="I106" s="66" t="s">
        <v>7</v>
      </c>
      <c r="J106" s="66" t="s">
        <v>24</v>
      </c>
      <c r="K106" s="66" t="s">
        <v>3</v>
      </c>
      <c r="L106" s="75"/>
      <c r="M106" s="19"/>
      <c r="N106" s="19"/>
      <c r="O106" s="20"/>
    </row>
    <row r="107" spans="2:15" x14ac:dyDescent="0.25">
      <c r="B107" s="16"/>
      <c r="C107" s="19"/>
      <c r="D107" s="19"/>
      <c r="E107" s="75"/>
      <c r="F107" s="78" t="s">
        <v>26</v>
      </c>
      <c r="G107" s="70">
        <f>+I107/H107</f>
        <v>0</v>
      </c>
      <c r="H107" s="64">
        <v>0.29447699999999999</v>
      </c>
      <c r="I107" s="64">
        <v>0</v>
      </c>
      <c r="J107" s="78">
        <v>10</v>
      </c>
      <c r="K107" s="70">
        <f>+J107/$J$111</f>
        <v>0.18867924528301888</v>
      </c>
      <c r="L107" s="75"/>
      <c r="M107" s="19"/>
      <c r="N107" s="19"/>
      <c r="O107" s="20"/>
    </row>
    <row r="108" spans="2:15" x14ac:dyDescent="0.25">
      <c r="B108" s="16"/>
      <c r="C108" s="19"/>
      <c r="D108" s="19"/>
      <c r="E108" s="75"/>
      <c r="F108" s="78" t="s">
        <v>27</v>
      </c>
      <c r="G108" s="70">
        <f t="shared" ref="G108:G111" si="15">+I108/H108</f>
        <v>0.15897016246048254</v>
      </c>
      <c r="H108" s="64">
        <v>4.0130989999999995</v>
      </c>
      <c r="I108" s="64">
        <v>0.63796299999999995</v>
      </c>
      <c r="J108" s="78">
        <v>4</v>
      </c>
      <c r="K108" s="70">
        <f>+J108/$J$111</f>
        <v>7.5471698113207544E-2</v>
      </c>
      <c r="L108" s="75"/>
      <c r="M108" s="19"/>
      <c r="N108" s="19"/>
      <c r="O108" s="20"/>
    </row>
    <row r="109" spans="2:15" x14ac:dyDescent="0.25">
      <c r="B109" s="16"/>
      <c r="C109" s="19"/>
      <c r="D109" s="19"/>
      <c r="E109" s="75"/>
      <c r="F109" s="78" t="s">
        <v>28</v>
      </c>
      <c r="G109" s="70">
        <f t="shared" si="15"/>
        <v>0.81846196900424473</v>
      </c>
      <c r="H109" s="64">
        <v>18.909943999999996</v>
      </c>
      <c r="I109" s="64">
        <v>15.477070000000001</v>
      </c>
      <c r="J109" s="78">
        <v>18</v>
      </c>
      <c r="K109" s="70">
        <f>+J109/$J$111</f>
        <v>0.33962264150943394</v>
      </c>
      <c r="L109" s="75"/>
      <c r="M109" s="19"/>
      <c r="N109" s="19"/>
      <c r="O109" s="20"/>
    </row>
    <row r="110" spans="2:15" x14ac:dyDescent="0.25">
      <c r="B110" s="16"/>
      <c r="C110" s="19"/>
      <c r="D110" s="19"/>
      <c r="E110" s="75"/>
      <c r="F110" s="78" t="s">
        <v>29</v>
      </c>
      <c r="G110" s="70">
        <f t="shared" si="15"/>
        <v>0.99481187074312238</v>
      </c>
      <c r="H110" s="64">
        <v>88.759161000000006</v>
      </c>
      <c r="I110" s="64">
        <v>88.298666999999995</v>
      </c>
      <c r="J110" s="78">
        <v>21</v>
      </c>
      <c r="K110" s="70">
        <f>+J110/$J$111</f>
        <v>0.39622641509433965</v>
      </c>
      <c r="L110" s="75"/>
      <c r="M110" s="19"/>
      <c r="N110" s="19"/>
      <c r="O110" s="20"/>
    </row>
    <row r="111" spans="2:15" x14ac:dyDescent="0.25">
      <c r="B111" s="16"/>
      <c r="C111" s="19"/>
      <c r="D111" s="19"/>
      <c r="E111" s="75"/>
      <c r="F111" s="79" t="s">
        <v>0</v>
      </c>
      <c r="G111" s="69">
        <f t="shared" si="15"/>
        <v>0.93245932159750289</v>
      </c>
      <c r="H111" s="65">
        <f t="shared" ref="H111:J111" si="16">SUM(H107:H110)</f>
        <v>111.976681</v>
      </c>
      <c r="I111" s="65">
        <f t="shared" si="16"/>
        <v>104.41369999999999</v>
      </c>
      <c r="J111" s="79">
        <f t="shared" si="16"/>
        <v>53</v>
      </c>
      <c r="K111" s="69">
        <f>+J111/$J$111</f>
        <v>1</v>
      </c>
      <c r="L111" s="75"/>
      <c r="M111" s="19"/>
      <c r="N111" s="19"/>
      <c r="O111" s="20"/>
    </row>
    <row r="112" spans="2:15" x14ac:dyDescent="0.25">
      <c r="B112" s="16"/>
      <c r="C112" s="19"/>
      <c r="E112" s="11"/>
      <c r="F112" s="117" t="s">
        <v>82</v>
      </c>
      <c r="G112" s="117"/>
      <c r="H112" s="117"/>
      <c r="I112" s="117"/>
      <c r="J112" s="117"/>
      <c r="K112" s="117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31" t="s">
        <v>30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7"/>
    </row>
    <row r="119" spans="2:15" x14ac:dyDescent="0.25">
      <c r="B119" s="1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71.1%, mientras que para los proyectos del tipo social se registra un avance del 87.0% a dos meses de culminar el año 2017. Cabe resaltar que estos dos tipos de proyectos absorben el 83.2%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5"/>
      <c r="D122" s="75"/>
      <c r="E122" s="5"/>
      <c r="F122" s="5"/>
      <c r="G122" s="5"/>
      <c r="H122" s="5"/>
      <c r="I122" s="5"/>
      <c r="J122" s="5"/>
      <c r="K122" s="5"/>
      <c r="L122" s="5"/>
      <c r="M122" s="75"/>
      <c r="N122" s="75"/>
      <c r="O122" s="20"/>
    </row>
    <row r="123" spans="2:15" x14ac:dyDescent="0.25">
      <c r="B123" s="16"/>
      <c r="C123" s="75"/>
      <c r="D123" s="75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5"/>
      <c r="N123" s="75"/>
      <c r="O123" s="20"/>
    </row>
    <row r="124" spans="2:15" x14ac:dyDescent="0.25">
      <c r="B124" s="16"/>
      <c r="C124" s="75"/>
      <c r="D124" s="75"/>
      <c r="E124" s="5"/>
      <c r="F124" s="129" t="s">
        <v>1</v>
      </c>
      <c r="G124" s="129"/>
      <c r="H124" s="129"/>
      <c r="I124" s="129"/>
      <c r="J124" s="129"/>
      <c r="K124" s="129"/>
      <c r="L124" s="5"/>
      <c r="M124" s="75"/>
      <c r="N124" s="75"/>
      <c r="O124" s="20"/>
    </row>
    <row r="125" spans="2:15" x14ac:dyDescent="0.25">
      <c r="B125" s="16"/>
      <c r="C125" s="75"/>
      <c r="D125" s="75"/>
      <c r="E125" s="5"/>
      <c r="F125" s="130" t="s">
        <v>32</v>
      </c>
      <c r="G125" s="130"/>
      <c r="H125" s="66" t="s">
        <v>6</v>
      </c>
      <c r="I125" s="66" t="s">
        <v>16</v>
      </c>
      <c r="J125" s="66" t="s">
        <v>17</v>
      </c>
      <c r="K125" s="66" t="s">
        <v>18</v>
      </c>
      <c r="L125" s="5"/>
      <c r="M125" s="75"/>
      <c r="N125" s="75"/>
      <c r="O125" s="20"/>
    </row>
    <row r="126" spans="2:15" ht="15" customHeight="1" x14ac:dyDescent="0.25">
      <c r="B126" s="16"/>
      <c r="C126" s="75"/>
      <c r="D126" s="75"/>
      <c r="E126" s="5"/>
      <c r="F126" s="67" t="s">
        <v>13</v>
      </c>
      <c r="G126" s="49"/>
      <c r="H126" s="63">
        <v>83.194279000000009</v>
      </c>
      <c r="I126" s="70">
        <f>+H126/H$130</f>
        <v>0.26241354491699459</v>
      </c>
      <c r="J126" s="64">
        <v>59.169895000000004</v>
      </c>
      <c r="K126" s="70">
        <f>+J126/H126</f>
        <v>0.71122552789958071</v>
      </c>
      <c r="L126" s="5"/>
      <c r="M126" s="75"/>
      <c r="N126" s="75"/>
      <c r="O126" s="20"/>
    </row>
    <row r="127" spans="2:15" x14ac:dyDescent="0.25">
      <c r="B127" s="16"/>
      <c r="C127" s="75"/>
      <c r="D127" s="75"/>
      <c r="E127" s="5"/>
      <c r="F127" s="67" t="s">
        <v>14</v>
      </c>
      <c r="G127" s="49"/>
      <c r="H127" s="64">
        <v>180.56300699999997</v>
      </c>
      <c r="I127" s="70">
        <f t="shared" ref="I127:I129" si="17">+H127/H$130</f>
        <v>0.56953650319803961</v>
      </c>
      <c r="J127" s="64">
        <v>157.01939900000002</v>
      </c>
      <c r="K127" s="70">
        <f t="shared" ref="K127:K130" si="18">+J127/H127</f>
        <v>0.8696100137499374</v>
      </c>
      <c r="L127" s="5"/>
      <c r="M127" s="75"/>
      <c r="N127" s="75"/>
      <c r="O127" s="20"/>
    </row>
    <row r="128" spans="2:15" x14ac:dyDescent="0.25">
      <c r="B128" s="16"/>
      <c r="C128" s="75"/>
      <c r="D128" s="75"/>
      <c r="E128" s="5"/>
      <c r="F128" s="67" t="s">
        <v>23</v>
      </c>
      <c r="G128" s="49"/>
      <c r="H128" s="64">
        <v>3.4007429999999998</v>
      </c>
      <c r="I128" s="70">
        <f t="shared" si="17"/>
        <v>1.072671146031153E-2</v>
      </c>
      <c r="J128" s="64">
        <v>1.4234020000000001</v>
      </c>
      <c r="K128" s="70">
        <f t="shared" si="18"/>
        <v>0.41855618022296898</v>
      </c>
      <c r="L128" s="5"/>
      <c r="M128" s="75"/>
      <c r="N128" s="75"/>
      <c r="O128" s="20"/>
    </row>
    <row r="129" spans="2:15" x14ac:dyDescent="0.25">
      <c r="B129" s="16"/>
      <c r="C129" s="75"/>
      <c r="D129" s="75"/>
      <c r="E129" s="5"/>
      <c r="F129" s="67" t="s">
        <v>15</v>
      </c>
      <c r="G129" s="49"/>
      <c r="H129" s="64">
        <v>49.876974000000004</v>
      </c>
      <c r="I129" s="70">
        <f t="shared" si="17"/>
        <v>0.15732324042465434</v>
      </c>
      <c r="J129" s="64">
        <v>48.307811000000001</v>
      </c>
      <c r="K129" s="70">
        <f t="shared" si="18"/>
        <v>0.96853933039321904</v>
      </c>
      <c r="L129" s="5"/>
      <c r="M129" s="75"/>
      <c r="N129" s="75"/>
      <c r="O129" s="20"/>
    </row>
    <row r="130" spans="2:15" x14ac:dyDescent="0.25">
      <c r="B130" s="16"/>
      <c r="C130" s="75"/>
      <c r="D130" s="75"/>
      <c r="E130" s="5"/>
      <c r="F130" s="68" t="s">
        <v>0</v>
      </c>
      <c r="G130" s="51"/>
      <c r="H130" s="65">
        <f>SUM(H126:H129)</f>
        <v>317.03500299999996</v>
      </c>
      <c r="I130" s="69">
        <f>SUM(I126:I129)</f>
        <v>1</v>
      </c>
      <c r="J130" s="65">
        <f>SUM(J126:J129)</f>
        <v>265.92050700000004</v>
      </c>
      <c r="K130" s="69">
        <f t="shared" si="18"/>
        <v>0.83877333570009638</v>
      </c>
      <c r="L130" s="5"/>
      <c r="M130" s="75"/>
      <c r="N130" s="75"/>
      <c r="O130" s="20"/>
    </row>
    <row r="131" spans="2:15" x14ac:dyDescent="0.25">
      <c r="B131" s="16"/>
      <c r="C131" s="19"/>
      <c r="E131" s="11"/>
      <c r="F131" s="117" t="s">
        <v>82</v>
      </c>
      <c r="G131" s="117"/>
      <c r="H131" s="117"/>
      <c r="I131" s="117"/>
      <c r="J131" s="117"/>
      <c r="K131" s="117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EDUCACION cuenta con el mayor presupuesto en esta región, con un nivel de ejecución del 83.0%, del mismo modo para proyectos SALUD se tiene un nivel de avance de 93.5%. Cabe destacar que solo estos dos sectores concentran el 54.8%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5"/>
      <c r="D135" s="5"/>
      <c r="E135" s="5"/>
      <c r="F135" s="5"/>
      <c r="G135" s="5"/>
      <c r="H135" s="75"/>
      <c r="I135" s="75"/>
      <c r="J135" s="75"/>
      <c r="K135" s="75"/>
      <c r="L135" s="75"/>
      <c r="M135" s="75"/>
      <c r="N135" s="75"/>
      <c r="O135" s="20"/>
    </row>
    <row r="136" spans="2:15" x14ac:dyDescent="0.25">
      <c r="B136" s="16"/>
      <c r="C136" s="75"/>
      <c r="D136" s="5"/>
      <c r="E136" s="128" t="s">
        <v>61</v>
      </c>
      <c r="F136" s="128"/>
      <c r="G136" s="128"/>
      <c r="H136" s="128"/>
      <c r="I136" s="128"/>
      <c r="J136" s="128"/>
      <c r="K136" s="128"/>
      <c r="L136" s="128"/>
      <c r="M136" s="75"/>
      <c r="N136" s="75"/>
      <c r="O136" s="20"/>
    </row>
    <row r="137" spans="2:15" x14ac:dyDescent="0.25">
      <c r="B137" s="16"/>
      <c r="C137" s="75"/>
      <c r="D137" s="5"/>
      <c r="E137" s="5"/>
      <c r="F137" s="129" t="s">
        <v>1</v>
      </c>
      <c r="G137" s="129"/>
      <c r="H137" s="129"/>
      <c r="I137" s="129"/>
      <c r="J137" s="129"/>
      <c r="K137" s="129"/>
      <c r="L137" s="5"/>
      <c r="M137" s="75"/>
      <c r="N137" s="75"/>
      <c r="O137" s="20"/>
    </row>
    <row r="138" spans="2:15" x14ac:dyDescent="0.25">
      <c r="B138" s="16"/>
      <c r="C138" s="75"/>
      <c r="D138" s="5"/>
      <c r="E138" s="75"/>
      <c r="F138" s="130" t="s">
        <v>22</v>
      </c>
      <c r="G138" s="130"/>
      <c r="H138" s="66" t="s">
        <v>20</v>
      </c>
      <c r="I138" s="66" t="s">
        <v>3</v>
      </c>
      <c r="J138" s="66" t="s">
        <v>21</v>
      </c>
      <c r="K138" s="66" t="s">
        <v>18</v>
      </c>
      <c r="L138" s="5"/>
      <c r="M138" s="75"/>
      <c r="N138" s="75"/>
      <c r="O138" s="20"/>
    </row>
    <row r="139" spans="2:15" x14ac:dyDescent="0.25">
      <c r="B139" s="16"/>
      <c r="C139" s="75"/>
      <c r="D139" s="5"/>
      <c r="E139" s="75"/>
      <c r="F139" s="67" t="s">
        <v>52</v>
      </c>
      <c r="G139" s="73"/>
      <c r="H139" s="64">
        <v>90.512095000000002</v>
      </c>
      <c r="I139" s="70">
        <f>+H139/H$147</f>
        <v>0.28549558926778817</v>
      </c>
      <c r="J139" s="64">
        <v>75.120311999999998</v>
      </c>
      <c r="K139" s="70">
        <f>+J139/H139</f>
        <v>0.82994777659273045</v>
      </c>
      <c r="L139" s="5"/>
      <c r="M139" s="75"/>
      <c r="N139" s="75"/>
      <c r="O139" s="20"/>
    </row>
    <row r="140" spans="2:15" x14ac:dyDescent="0.25">
      <c r="B140" s="16"/>
      <c r="C140" s="75"/>
      <c r="D140" s="5"/>
      <c r="E140" s="75"/>
      <c r="F140" s="67" t="s">
        <v>59</v>
      </c>
      <c r="G140" s="73"/>
      <c r="H140" s="64">
        <v>83.10651399999999</v>
      </c>
      <c r="I140" s="70">
        <f t="shared" ref="I140:I146" si="19">+H140/H$147</f>
        <v>0.26213671428577234</v>
      </c>
      <c r="J140" s="64">
        <v>77.691958999999997</v>
      </c>
      <c r="K140" s="70">
        <f t="shared" ref="K140:K147" si="20">+J140/H140</f>
        <v>0.93484800722119099</v>
      </c>
      <c r="L140" s="5"/>
      <c r="M140" s="75"/>
      <c r="N140" s="75"/>
      <c r="O140" s="20"/>
    </row>
    <row r="141" spans="2:15" x14ac:dyDescent="0.25">
      <c r="B141" s="16"/>
      <c r="C141" s="75"/>
      <c r="D141" s="5"/>
      <c r="E141" s="75"/>
      <c r="F141" s="67" t="s">
        <v>54</v>
      </c>
      <c r="G141" s="73"/>
      <c r="H141" s="64">
        <v>49.876974000000004</v>
      </c>
      <c r="I141" s="70">
        <f t="shared" si="19"/>
        <v>0.15732324042465431</v>
      </c>
      <c r="J141" s="64">
        <v>48.307811000000001</v>
      </c>
      <c r="K141" s="70">
        <f t="shared" si="20"/>
        <v>0.96853933039321904</v>
      </c>
      <c r="L141" s="5"/>
      <c r="M141" s="75"/>
      <c r="N141" s="75"/>
      <c r="O141" s="20"/>
    </row>
    <row r="142" spans="2:15" x14ac:dyDescent="0.25">
      <c r="B142" s="16"/>
      <c r="C142" s="75"/>
      <c r="D142" s="5"/>
      <c r="E142" s="75"/>
      <c r="F142" s="67" t="s">
        <v>50</v>
      </c>
      <c r="G142" s="73"/>
      <c r="H142" s="64">
        <v>45.192063000000005</v>
      </c>
      <c r="I142" s="70">
        <f t="shared" si="19"/>
        <v>0.14254597307036157</v>
      </c>
      <c r="J142" s="64">
        <v>33.002982000000003</v>
      </c>
      <c r="K142" s="70">
        <f t="shared" si="20"/>
        <v>0.73028270473069579</v>
      </c>
      <c r="L142" s="5"/>
      <c r="M142" s="75"/>
      <c r="N142" s="75"/>
      <c r="O142" s="20"/>
    </row>
    <row r="143" spans="2:15" x14ac:dyDescent="0.25">
      <c r="B143" s="16"/>
      <c r="C143" s="75"/>
      <c r="D143" s="5"/>
      <c r="E143" s="75"/>
      <c r="F143" s="67" t="s">
        <v>53</v>
      </c>
      <c r="G143" s="73"/>
      <c r="H143" s="64">
        <v>29.063026999999998</v>
      </c>
      <c r="I143" s="70">
        <f t="shared" si="19"/>
        <v>9.1671350876041904E-2</v>
      </c>
      <c r="J143" s="64">
        <v>18.839661</v>
      </c>
      <c r="K143" s="70">
        <f>+J143/H143</f>
        <v>0.64823464534509778</v>
      </c>
      <c r="L143" s="5"/>
      <c r="M143" s="75"/>
      <c r="N143" s="75"/>
      <c r="O143" s="20"/>
    </row>
    <row r="144" spans="2:15" x14ac:dyDescent="0.25">
      <c r="B144" s="16"/>
      <c r="C144" s="75"/>
      <c r="D144" s="5"/>
      <c r="E144" s="75"/>
      <c r="F144" s="67" t="s">
        <v>92</v>
      </c>
      <c r="G144" s="73"/>
      <c r="H144" s="64">
        <v>6.6120989999999997</v>
      </c>
      <c r="I144" s="70">
        <f t="shared" si="19"/>
        <v>2.0856053550654782E-2</v>
      </c>
      <c r="J144" s="64">
        <v>5.3655330000000001</v>
      </c>
      <c r="K144" s="70">
        <f t="shared" si="20"/>
        <v>0.81147196979355574</v>
      </c>
      <c r="L144" s="5"/>
      <c r="M144" s="75"/>
      <c r="N144" s="75"/>
      <c r="O144" s="20"/>
    </row>
    <row r="145" spans="2:15" x14ac:dyDescent="0.25">
      <c r="B145" s="16"/>
      <c r="C145" s="75"/>
      <c r="D145" s="5"/>
      <c r="E145" s="75"/>
      <c r="F145" s="67" t="s">
        <v>51</v>
      </c>
      <c r="G145" s="73"/>
      <c r="H145" s="64">
        <v>5.6553999999999993</v>
      </c>
      <c r="I145" s="70">
        <f t="shared" si="19"/>
        <v>1.7838408839669983E-2</v>
      </c>
      <c r="J145" s="64">
        <v>3.0619999999999998</v>
      </c>
      <c r="K145" s="70">
        <f t="shared" si="20"/>
        <v>0.54142943027902535</v>
      </c>
      <c r="L145" s="5"/>
      <c r="M145" s="75"/>
      <c r="N145" s="75"/>
      <c r="O145" s="20"/>
    </row>
    <row r="146" spans="2:15" x14ac:dyDescent="0.25">
      <c r="B146" s="16"/>
      <c r="C146" s="75"/>
      <c r="D146" s="5"/>
      <c r="E146" s="75"/>
      <c r="F146" s="67" t="s">
        <v>55</v>
      </c>
      <c r="G146" s="73"/>
      <c r="H146" s="64">
        <v>7.0168310000000007</v>
      </c>
      <c r="I146" s="70">
        <f t="shared" si="19"/>
        <v>2.2132669685056828E-2</v>
      </c>
      <c r="J146" s="64">
        <v>4.5302490000000004</v>
      </c>
      <c r="K146" s="70">
        <f t="shared" si="20"/>
        <v>0.64562606680993173</v>
      </c>
      <c r="L146" s="5"/>
      <c r="M146" s="75"/>
      <c r="N146" s="75"/>
      <c r="O146" s="20"/>
    </row>
    <row r="147" spans="2:15" x14ac:dyDescent="0.25">
      <c r="B147" s="16"/>
      <c r="C147" s="75"/>
      <c r="D147" s="5"/>
      <c r="E147" s="75"/>
      <c r="F147" s="68" t="s">
        <v>0</v>
      </c>
      <c r="G147" s="74"/>
      <c r="H147" s="65">
        <f>SUM(H139:H146)</f>
        <v>317.03500300000002</v>
      </c>
      <c r="I147" s="69">
        <f>SUM(I139:I146)</f>
        <v>0.99999999999999989</v>
      </c>
      <c r="J147" s="65">
        <f>SUM(J139:J146)</f>
        <v>265.9205070000001</v>
      </c>
      <c r="K147" s="69">
        <f t="shared" si="20"/>
        <v>0.83877333570009649</v>
      </c>
      <c r="L147" s="5"/>
      <c r="M147" s="75"/>
      <c r="N147" s="75"/>
      <c r="O147" s="20"/>
    </row>
    <row r="148" spans="2:15" x14ac:dyDescent="0.25">
      <c r="B148" s="16"/>
      <c r="C148" s="19"/>
      <c r="E148" s="11"/>
      <c r="F148" s="117" t="s">
        <v>82</v>
      </c>
      <c r="G148" s="117"/>
      <c r="H148" s="117"/>
      <c r="I148" s="117"/>
      <c r="J148" s="117"/>
      <c r="K148" s="117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2"/>
      <c r="G149" s="42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8" t="str">
        <f>+CONCATENATE("Al cierre del 2017, 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cierre del 2017,  de los 115  proyectos presupuestados para el 2017, 13 no cuentan con ningún avance en ejecución del gasto, mientras que 17 (14.8% de proyectos) no superan el 50,0% de ejecución, 51 proyectos (44.3% del total) tienen un nivel de ejecución mayor al 50,0% pero no culminan al 100% y 34 proyectos por S/ 94.5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20"/>
    </row>
    <row r="153" spans="2:15" x14ac:dyDescent="0.25">
      <c r="B153" s="16"/>
      <c r="C153" s="75"/>
      <c r="D153" s="75"/>
      <c r="E153" s="128" t="s">
        <v>66</v>
      </c>
      <c r="F153" s="128"/>
      <c r="G153" s="128"/>
      <c r="H153" s="128"/>
      <c r="I153" s="128"/>
      <c r="J153" s="128"/>
      <c r="K153" s="128"/>
      <c r="L153" s="128"/>
      <c r="M153" s="75"/>
      <c r="N153" s="75"/>
      <c r="O153" s="20"/>
    </row>
    <row r="154" spans="2:15" x14ac:dyDescent="0.25">
      <c r="B154" s="16"/>
      <c r="C154" s="75"/>
      <c r="D154" s="75"/>
      <c r="E154" s="5"/>
      <c r="F154" s="129" t="s">
        <v>33</v>
      </c>
      <c r="G154" s="129"/>
      <c r="H154" s="129"/>
      <c r="I154" s="129"/>
      <c r="J154" s="129"/>
      <c r="K154" s="129"/>
      <c r="L154" s="5"/>
      <c r="M154" s="75"/>
      <c r="N154" s="75"/>
      <c r="O154" s="20"/>
    </row>
    <row r="155" spans="2:15" x14ac:dyDescent="0.25">
      <c r="B155" s="16"/>
      <c r="C155" s="75"/>
      <c r="D155" s="75"/>
      <c r="E155" s="75"/>
      <c r="F155" s="66" t="s">
        <v>25</v>
      </c>
      <c r="G155" s="66" t="s">
        <v>18</v>
      </c>
      <c r="H155" s="66" t="s">
        <v>20</v>
      </c>
      <c r="I155" s="66" t="s">
        <v>7</v>
      </c>
      <c r="J155" s="66" t="s">
        <v>24</v>
      </c>
      <c r="K155" s="66" t="s">
        <v>3</v>
      </c>
      <c r="L155" s="75"/>
      <c r="M155" s="75"/>
      <c r="N155" s="75"/>
      <c r="O155" s="20"/>
    </row>
    <row r="156" spans="2:15" x14ac:dyDescent="0.25">
      <c r="B156" s="16"/>
      <c r="C156" s="75"/>
      <c r="D156" s="75"/>
      <c r="E156" s="75"/>
      <c r="F156" s="78" t="s">
        <v>26</v>
      </c>
      <c r="G156" s="70">
        <f>+I156/H156</f>
        <v>0</v>
      </c>
      <c r="H156" s="64">
        <v>0.55226999999999993</v>
      </c>
      <c r="I156" s="64">
        <v>0</v>
      </c>
      <c r="J156" s="78">
        <v>13</v>
      </c>
      <c r="K156" s="70">
        <f>+J156/J$160</f>
        <v>0.11304347826086956</v>
      </c>
      <c r="L156" s="75"/>
      <c r="M156" s="75"/>
      <c r="N156" s="75"/>
      <c r="O156" s="20"/>
    </row>
    <row r="157" spans="2:15" x14ac:dyDescent="0.25">
      <c r="B157" s="16"/>
      <c r="C157" s="75"/>
      <c r="D157" s="75"/>
      <c r="E157" s="75"/>
      <c r="F157" s="78" t="s">
        <v>27</v>
      </c>
      <c r="G157" s="70">
        <f t="shared" ref="G157:G160" si="21">+I157/H157</f>
        <v>0.39542264354225726</v>
      </c>
      <c r="H157" s="64">
        <v>40.92829600000001</v>
      </c>
      <c r="I157" s="64">
        <v>16.183974999999997</v>
      </c>
      <c r="J157" s="78">
        <v>17</v>
      </c>
      <c r="K157" s="70">
        <f t="shared" ref="K157:K159" si="22">+J157/J$160</f>
        <v>0.14782608695652175</v>
      </c>
      <c r="L157" s="75"/>
      <c r="M157" s="75"/>
      <c r="N157" s="75"/>
      <c r="O157" s="20"/>
    </row>
    <row r="158" spans="2:15" x14ac:dyDescent="0.25">
      <c r="B158" s="16"/>
      <c r="C158" s="75"/>
      <c r="D158" s="75"/>
      <c r="E158" s="75"/>
      <c r="F158" s="78" t="s">
        <v>28</v>
      </c>
      <c r="G158" s="70">
        <f t="shared" si="21"/>
        <v>0.85916153438285769</v>
      </c>
      <c r="H158" s="64">
        <v>180.64099099999999</v>
      </c>
      <c r="I158" s="64">
        <v>155.19979099999998</v>
      </c>
      <c r="J158" s="78">
        <v>51</v>
      </c>
      <c r="K158" s="70">
        <f t="shared" si="22"/>
        <v>0.44347826086956521</v>
      </c>
      <c r="L158" s="75"/>
      <c r="M158" s="75"/>
      <c r="N158" s="75"/>
      <c r="O158" s="20"/>
    </row>
    <row r="159" spans="2:15" x14ac:dyDescent="0.25">
      <c r="B159" s="16"/>
      <c r="C159" s="75"/>
      <c r="D159" s="75"/>
      <c r="E159" s="75"/>
      <c r="F159" s="78" t="s">
        <v>29</v>
      </c>
      <c r="G159" s="70">
        <f t="shared" si="21"/>
        <v>0.99603107867351026</v>
      </c>
      <c r="H159" s="64">
        <v>94.913446000000022</v>
      </c>
      <c r="I159" s="64">
        <v>94.53674199999999</v>
      </c>
      <c r="J159" s="78">
        <v>34</v>
      </c>
      <c r="K159" s="70">
        <f t="shared" si="22"/>
        <v>0.29565217391304349</v>
      </c>
      <c r="L159" s="75"/>
      <c r="M159" s="75"/>
      <c r="N159" s="75"/>
      <c r="O159" s="20"/>
    </row>
    <row r="160" spans="2:15" x14ac:dyDescent="0.25">
      <c r="B160" s="16"/>
      <c r="C160" s="75"/>
      <c r="D160" s="75"/>
      <c r="E160" s="75"/>
      <c r="F160" s="79" t="s">
        <v>0</v>
      </c>
      <c r="G160" s="69">
        <f t="shared" si="21"/>
        <v>0.83877333885432193</v>
      </c>
      <c r="H160" s="65">
        <f t="shared" ref="H160:J160" si="23">SUM(H156:H159)</f>
        <v>317.03500300000002</v>
      </c>
      <c r="I160" s="65">
        <f t="shared" si="23"/>
        <v>265.92050799999998</v>
      </c>
      <c r="J160" s="79">
        <f t="shared" si="23"/>
        <v>115</v>
      </c>
      <c r="K160" s="69">
        <f>SUM(K156:K159)</f>
        <v>1</v>
      </c>
      <c r="L160" s="75"/>
      <c r="M160" s="75"/>
      <c r="N160" s="75"/>
      <c r="O160" s="20"/>
    </row>
    <row r="161" spans="2:15" x14ac:dyDescent="0.25">
      <c r="B161" s="16"/>
      <c r="C161" s="19"/>
      <c r="E161" s="11"/>
      <c r="F161" s="117" t="s">
        <v>82</v>
      </c>
      <c r="G161" s="117"/>
      <c r="H161" s="117"/>
      <c r="I161" s="117"/>
      <c r="J161" s="117"/>
      <c r="K161" s="117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31" t="s">
        <v>31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7"/>
    </row>
    <row r="168" spans="2:15" x14ac:dyDescent="0.25">
      <c r="B168" s="1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57.4%, mientras que para los proyectos del tipo social se registra un avance del 82.4% a dos meses de culminar el año 2017. Cabe resaltar que estos dos tipos de proyectos absorben el 93.5%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5"/>
      <c r="D171" s="75"/>
      <c r="E171" s="5"/>
      <c r="F171" s="5"/>
      <c r="G171" s="5"/>
      <c r="H171" s="5"/>
      <c r="I171" s="5"/>
      <c r="J171" s="5"/>
      <c r="K171" s="5"/>
      <c r="L171" s="5"/>
      <c r="M171" s="75"/>
      <c r="N171" s="75"/>
      <c r="O171" s="20"/>
    </row>
    <row r="172" spans="2:15" x14ac:dyDescent="0.25">
      <c r="B172" s="16"/>
      <c r="C172" s="75"/>
      <c r="D172" s="75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5"/>
      <c r="N172" s="75"/>
      <c r="O172" s="20"/>
    </row>
    <row r="173" spans="2:15" x14ac:dyDescent="0.25">
      <c r="B173" s="16"/>
      <c r="C173" s="75"/>
      <c r="D173" s="75"/>
      <c r="E173" s="5"/>
      <c r="F173" s="129" t="s">
        <v>1</v>
      </c>
      <c r="G173" s="129"/>
      <c r="H173" s="129"/>
      <c r="I173" s="129"/>
      <c r="J173" s="129"/>
      <c r="K173" s="129"/>
      <c r="L173" s="5"/>
      <c r="M173" s="75"/>
      <c r="N173" s="75"/>
      <c r="O173" s="20"/>
    </row>
    <row r="174" spans="2:15" x14ac:dyDescent="0.25">
      <c r="B174" s="16"/>
      <c r="C174" s="75"/>
      <c r="D174" s="75"/>
      <c r="E174" s="5"/>
      <c r="F174" s="130" t="s">
        <v>32</v>
      </c>
      <c r="G174" s="130"/>
      <c r="H174" s="66" t="s">
        <v>6</v>
      </c>
      <c r="I174" s="66" t="s">
        <v>16</v>
      </c>
      <c r="J174" s="66" t="s">
        <v>17</v>
      </c>
      <c r="K174" s="66" t="s">
        <v>18</v>
      </c>
      <c r="L174" s="5"/>
      <c r="M174" s="75"/>
      <c r="N174" s="75"/>
      <c r="O174" s="20"/>
    </row>
    <row r="175" spans="2:15" x14ac:dyDescent="0.25">
      <c r="B175" s="16"/>
      <c r="C175" s="75"/>
      <c r="D175" s="75"/>
      <c r="E175" s="5"/>
      <c r="F175" s="67" t="s">
        <v>13</v>
      </c>
      <c r="G175" s="49"/>
      <c r="H175" s="63">
        <v>142.66846900000002</v>
      </c>
      <c r="I175" s="70">
        <f>+H175/H$179</f>
        <v>0.57240476619325364</v>
      </c>
      <c r="J175" s="64">
        <v>81.951175000000006</v>
      </c>
      <c r="K175" s="70">
        <f>+J175/H175</f>
        <v>0.57441686712149409</v>
      </c>
      <c r="L175" s="5"/>
      <c r="M175" s="75"/>
      <c r="N175" s="75"/>
      <c r="O175" s="20"/>
    </row>
    <row r="176" spans="2:15" x14ac:dyDescent="0.25">
      <c r="B176" s="16"/>
      <c r="C176" s="75"/>
      <c r="D176" s="75"/>
      <c r="E176" s="5"/>
      <c r="F176" s="67" t="s">
        <v>14</v>
      </c>
      <c r="G176" s="49"/>
      <c r="H176" s="64">
        <v>90.35063199999999</v>
      </c>
      <c r="I176" s="70">
        <f>+H176/H$179</f>
        <v>0.36249868487319853</v>
      </c>
      <c r="J176" s="64">
        <v>74.450263000000007</v>
      </c>
      <c r="K176" s="70">
        <f t="shared" ref="K176:K179" si="24">+J176/H176</f>
        <v>0.8240148558119661</v>
      </c>
      <c r="L176" s="5"/>
      <c r="M176" s="75"/>
      <c r="N176" s="75"/>
      <c r="O176" s="20"/>
    </row>
    <row r="177" spans="2:15" x14ac:dyDescent="0.25">
      <c r="B177" s="16"/>
      <c r="C177" s="75"/>
      <c r="D177" s="75"/>
      <c r="E177" s="5"/>
      <c r="F177" s="67" t="s">
        <v>23</v>
      </c>
      <c r="G177" s="49"/>
      <c r="H177" s="64">
        <v>1.4729019999999999</v>
      </c>
      <c r="I177" s="70">
        <f t="shared" ref="I177:I178" si="25">+H177/H$179</f>
        <v>5.9094776221056636E-3</v>
      </c>
      <c r="J177" s="64">
        <v>1.0071029999999999</v>
      </c>
      <c r="K177" s="70">
        <f t="shared" si="24"/>
        <v>0.68375424841571264</v>
      </c>
      <c r="L177" s="5"/>
      <c r="M177" s="75"/>
      <c r="N177" s="75"/>
      <c r="O177" s="20"/>
    </row>
    <row r="178" spans="2:15" x14ac:dyDescent="0.25">
      <c r="B178" s="16"/>
      <c r="C178" s="75"/>
      <c r="D178" s="75"/>
      <c r="E178" s="5"/>
      <c r="F178" s="67" t="s">
        <v>15</v>
      </c>
      <c r="G178" s="49"/>
      <c r="H178" s="64">
        <v>14.752023999999999</v>
      </c>
      <c r="I178" s="70">
        <f t="shared" si="25"/>
        <v>5.9187071311442088E-2</v>
      </c>
      <c r="J178" s="64">
        <v>9.9809779999999986</v>
      </c>
      <c r="K178" s="70">
        <f t="shared" si="24"/>
        <v>0.67658363354072626</v>
      </c>
      <c r="L178" s="5"/>
      <c r="M178" s="75"/>
      <c r="N178" s="75"/>
      <c r="O178" s="20"/>
    </row>
    <row r="179" spans="2:15" x14ac:dyDescent="0.25">
      <c r="B179" s="16"/>
      <c r="C179" s="75"/>
      <c r="D179" s="75"/>
      <c r="E179" s="5"/>
      <c r="F179" s="68" t="s">
        <v>0</v>
      </c>
      <c r="G179" s="51"/>
      <c r="H179" s="65">
        <f>SUM(H175:H178)</f>
        <v>249.24402700000002</v>
      </c>
      <c r="I179" s="69">
        <f>SUM(I175:I178)</f>
        <v>1</v>
      </c>
      <c r="J179" s="65">
        <f>SUM(J175:J178)</f>
        <v>167.38951900000001</v>
      </c>
      <c r="K179" s="69">
        <f t="shared" si="24"/>
        <v>0.67158888826651797</v>
      </c>
      <c r="L179" s="5"/>
      <c r="M179" s="75"/>
      <c r="N179" s="75"/>
      <c r="O179" s="20"/>
    </row>
    <row r="180" spans="2:15" x14ac:dyDescent="0.25">
      <c r="B180" s="16"/>
      <c r="C180" s="19"/>
      <c r="E180" s="11"/>
      <c r="F180" s="117" t="s">
        <v>82</v>
      </c>
      <c r="G180" s="117"/>
      <c r="H180" s="117"/>
      <c r="I180" s="117"/>
      <c r="J180" s="117"/>
      <c r="K180" s="117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55.3%, del mismo modo para proyectos SANEAMIENTO se tiene un nivel de avance de 85.8%. Cabe destacar que solo estos dos sectores concentran el 57.8%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5"/>
      <c r="D184" s="5"/>
      <c r="E184" s="5"/>
      <c r="F184" s="5"/>
      <c r="G184" s="5"/>
      <c r="H184" s="75"/>
      <c r="I184" s="75"/>
      <c r="J184" s="75"/>
      <c r="K184" s="75"/>
      <c r="L184" s="75"/>
      <c r="M184" s="75"/>
      <c r="N184" s="75"/>
      <c r="O184" s="20"/>
    </row>
    <row r="185" spans="2:15" x14ac:dyDescent="0.25">
      <c r="B185" s="16"/>
      <c r="C185" s="75"/>
      <c r="D185" s="5"/>
      <c r="E185" s="128" t="s">
        <v>61</v>
      </c>
      <c r="F185" s="128"/>
      <c r="G185" s="128"/>
      <c r="H185" s="128"/>
      <c r="I185" s="128"/>
      <c r="J185" s="128"/>
      <c r="K185" s="128"/>
      <c r="L185" s="128"/>
      <c r="M185" s="75"/>
      <c r="N185" s="75"/>
      <c r="O185" s="20"/>
    </row>
    <row r="186" spans="2:15" x14ac:dyDescent="0.25">
      <c r="B186" s="16"/>
      <c r="C186" s="75"/>
      <c r="D186" s="5"/>
      <c r="E186" s="5"/>
      <c r="F186" s="129" t="s">
        <v>1</v>
      </c>
      <c r="G186" s="129"/>
      <c r="H186" s="129"/>
      <c r="I186" s="129"/>
      <c r="J186" s="129"/>
      <c r="K186" s="129"/>
      <c r="L186" s="5"/>
      <c r="M186" s="75"/>
      <c r="N186" s="75"/>
      <c r="O186" s="20"/>
    </row>
    <row r="187" spans="2:15" x14ac:dyDescent="0.25">
      <c r="B187" s="16"/>
      <c r="C187" s="75"/>
      <c r="D187" s="5"/>
      <c r="E187" s="75"/>
      <c r="F187" s="130" t="s">
        <v>22</v>
      </c>
      <c r="G187" s="130"/>
      <c r="H187" s="66" t="s">
        <v>20</v>
      </c>
      <c r="I187" s="66" t="s">
        <v>3</v>
      </c>
      <c r="J187" s="66" t="s">
        <v>21</v>
      </c>
      <c r="K187" s="66" t="s">
        <v>18</v>
      </c>
      <c r="L187" s="5"/>
      <c r="M187" s="75"/>
      <c r="N187" s="75"/>
      <c r="O187" s="20"/>
    </row>
    <row r="188" spans="2:15" x14ac:dyDescent="0.25">
      <c r="B188" s="16"/>
      <c r="C188" s="75"/>
      <c r="D188" s="5"/>
      <c r="E188" s="75"/>
      <c r="F188" s="67" t="s">
        <v>50</v>
      </c>
      <c r="G188" s="73"/>
      <c r="H188" s="64">
        <v>93.581595000000007</v>
      </c>
      <c r="I188" s="70">
        <f>+H188/H$196</f>
        <v>0.37546173573900732</v>
      </c>
      <c r="J188" s="64">
        <v>51.756177000000001</v>
      </c>
      <c r="K188" s="70">
        <f>+J188/H188</f>
        <v>0.55305935958881658</v>
      </c>
      <c r="L188" s="5"/>
      <c r="M188" s="75"/>
      <c r="N188" s="75"/>
      <c r="O188" s="20"/>
    </row>
    <row r="189" spans="2:15" x14ac:dyDescent="0.25">
      <c r="B189" s="16"/>
      <c r="C189" s="75"/>
      <c r="D189" s="5"/>
      <c r="E189" s="75"/>
      <c r="F189" s="67" t="s">
        <v>51</v>
      </c>
      <c r="G189" s="73"/>
      <c r="H189" s="64">
        <v>50.417223</v>
      </c>
      <c r="I189" s="70">
        <f t="shared" ref="I189:I195" si="26">+H189/H$196</f>
        <v>0.20228056658705809</v>
      </c>
      <c r="J189" s="64">
        <v>43.251418999999999</v>
      </c>
      <c r="K189" s="70">
        <f t="shared" ref="K189:K191" si="27">+J189/H189</f>
        <v>0.85786991877755736</v>
      </c>
      <c r="L189" s="5"/>
      <c r="M189" s="75"/>
      <c r="N189" s="75"/>
      <c r="O189" s="20"/>
    </row>
    <row r="190" spans="2:15" x14ac:dyDescent="0.25">
      <c r="B190" s="16"/>
      <c r="C190" s="75"/>
      <c r="D190" s="5"/>
      <c r="E190" s="75"/>
      <c r="F190" s="67" t="s">
        <v>53</v>
      </c>
      <c r="G190" s="73"/>
      <c r="H190" s="64">
        <v>18.002894000000001</v>
      </c>
      <c r="I190" s="70">
        <f t="shared" si="26"/>
        <v>7.2229991694043691E-2</v>
      </c>
      <c r="J190" s="64">
        <v>13.942808000000001</v>
      </c>
      <c r="K190" s="70">
        <f t="shared" si="27"/>
        <v>0.77447592592613168</v>
      </c>
      <c r="L190" s="5"/>
      <c r="M190" s="75"/>
      <c r="N190" s="75"/>
      <c r="O190" s="20"/>
    </row>
    <row r="191" spans="2:15" x14ac:dyDescent="0.25">
      <c r="B191" s="16"/>
      <c r="C191" s="75"/>
      <c r="D191" s="5"/>
      <c r="E191" s="75"/>
      <c r="F191" s="67" t="s">
        <v>52</v>
      </c>
      <c r="G191" s="73"/>
      <c r="H191" s="64">
        <v>16.588751999999999</v>
      </c>
      <c r="I191" s="70">
        <f t="shared" si="26"/>
        <v>6.6556266963219951E-2</v>
      </c>
      <c r="J191" s="64">
        <v>11.581144</v>
      </c>
      <c r="K191" s="70">
        <f t="shared" si="27"/>
        <v>0.698132324842761</v>
      </c>
      <c r="L191" s="5"/>
      <c r="M191" s="75"/>
      <c r="N191" s="75"/>
      <c r="O191" s="20"/>
    </row>
    <row r="192" spans="2:15" x14ac:dyDescent="0.25">
      <c r="B192" s="16"/>
      <c r="C192" s="75"/>
      <c r="D192" s="5"/>
      <c r="E192" s="75"/>
      <c r="F192" s="67" t="s">
        <v>87</v>
      </c>
      <c r="G192" s="73"/>
      <c r="H192" s="64">
        <v>15.803780000000001</v>
      </c>
      <c r="I192" s="70">
        <f t="shared" si="26"/>
        <v>6.3406855483040328E-2</v>
      </c>
      <c r="J192" s="64">
        <v>8.263967000000001</v>
      </c>
      <c r="K192" s="70">
        <f>+J192/H192</f>
        <v>0.52291078463506835</v>
      </c>
      <c r="L192" s="5"/>
      <c r="M192" s="75"/>
      <c r="N192" s="75"/>
      <c r="O192" s="20"/>
    </row>
    <row r="193" spans="2:15" x14ac:dyDescent="0.25">
      <c r="B193" s="16"/>
      <c r="C193" s="75"/>
      <c r="D193" s="5"/>
      <c r="E193" s="75"/>
      <c r="F193" s="67" t="s">
        <v>54</v>
      </c>
      <c r="G193" s="73"/>
      <c r="H193" s="64">
        <v>14.752023999999999</v>
      </c>
      <c r="I193" s="70">
        <f t="shared" si="26"/>
        <v>5.9187071311442095E-2</v>
      </c>
      <c r="J193" s="64">
        <v>9.9809779999999986</v>
      </c>
      <c r="K193" s="70">
        <f t="shared" ref="K193:K196" si="28">+J193/H193</f>
        <v>0.67658363354072626</v>
      </c>
      <c r="L193" s="5"/>
      <c r="M193" s="75"/>
      <c r="N193" s="75"/>
      <c r="O193" s="20"/>
    </row>
    <row r="194" spans="2:15" x14ac:dyDescent="0.25">
      <c r="B194" s="16"/>
      <c r="C194" s="75"/>
      <c r="D194" s="5"/>
      <c r="E194" s="75"/>
      <c r="F194" s="67" t="s">
        <v>84</v>
      </c>
      <c r="G194" s="73"/>
      <c r="H194" s="64">
        <v>14.261132999999999</v>
      </c>
      <c r="I194" s="70">
        <f t="shared" si="26"/>
        <v>5.721755169683565E-2</v>
      </c>
      <c r="J194" s="64">
        <v>12.360994</v>
      </c>
      <c r="K194" s="70">
        <f t="shared" si="28"/>
        <v>0.86676100699712988</v>
      </c>
      <c r="L194" s="5"/>
      <c r="M194" s="75"/>
      <c r="N194" s="75"/>
      <c r="O194" s="20"/>
    </row>
    <row r="195" spans="2:15" x14ac:dyDescent="0.25">
      <c r="B195" s="16"/>
      <c r="C195" s="75"/>
      <c r="D195" s="5"/>
      <c r="E195" s="75"/>
      <c r="F195" s="67" t="s">
        <v>55</v>
      </c>
      <c r="G195" s="73"/>
      <c r="H195" s="64">
        <v>25.836625999999995</v>
      </c>
      <c r="I195" s="70">
        <f t="shared" si="26"/>
        <v>0.10365996052535292</v>
      </c>
      <c r="J195" s="64">
        <v>16.252032000000003</v>
      </c>
      <c r="K195" s="70">
        <f t="shared" si="28"/>
        <v>0.6290307410882523</v>
      </c>
      <c r="L195" s="5"/>
      <c r="M195" s="75"/>
      <c r="N195" s="75"/>
      <c r="O195" s="20"/>
    </row>
    <row r="196" spans="2:15" x14ac:dyDescent="0.25">
      <c r="B196" s="16"/>
      <c r="C196" s="75"/>
      <c r="D196" s="5"/>
      <c r="E196" s="75"/>
      <c r="F196" s="68" t="s">
        <v>0</v>
      </c>
      <c r="G196" s="74"/>
      <c r="H196" s="65">
        <f>SUM(H188:H195)</f>
        <v>249.24402699999999</v>
      </c>
      <c r="I196" s="69">
        <f>SUM(I188:I195)</f>
        <v>1</v>
      </c>
      <c r="J196" s="65">
        <f>SUM(J188:J195)</f>
        <v>167.38951900000001</v>
      </c>
      <c r="K196" s="69">
        <f t="shared" si="28"/>
        <v>0.67158888826651808</v>
      </c>
      <c r="L196" s="5"/>
      <c r="M196" s="75"/>
      <c r="N196" s="75"/>
      <c r="O196" s="20"/>
    </row>
    <row r="197" spans="2:15" x14ac:dyDescent="0.25">
      <c r="B197" s="16"/>
      <c r="C197" s="19"/>
      <c r="E197" s="11"/>
      <c r="F197" s="117" t="s">
        <v>82</v>
      </c>
      <c r="G197" s="117"/>
      <c r="H197" s="117"/>
      <c r="I197" s="117"/>
      <c r="J197" s="117"/>
      <c r="K197" s="117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2"/>
      <c r="G198" s="42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8" t="str">
        <f>+CONCATENATE("Al cierre del 2017, 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cierre del 2017,  de los 516  proyectos presupuestados para el 2017, 85 no cuentan con ningún avance en ejecución del gasto, mientras que 72 (14.0% de proyectos) no superan el 50,0% de ejecución, 229 proyectos (44.4% del total) tienen un nivel de ejecución mayor al 50,0% pero no culminan al 100% y 130 proyectos por S/ 36.3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20"/>
    </row>
    <row r="202" spans="2:15" x14ac:dyDescent="0.25">
      <c r="B202" s="16"/>
      <c r="C202" s="19"/>
      <c r="D202" s="19"/>
      <c r="E202" s="128" t="s">
        <v>67</v>
      </c>
      <c r="F202" s="128"/>
      <c r="G202" s="128"/>
      <c r="H202" s="128"/>
      <c r="I202" s="128"/>
      <c r="J202" s="128"/>
      <c r="K202" s="128"/>
      <c r="L202" s="128"/>
      <c r="M202" s="19"/>
      <c r="N202" s="19"/>
      <c r="O202" s="20"/>
    </row>
    <row r="203" spans="2:15" x14ac:dyDescent="0.25">
      <c r="B203" s="16"/>
      <c r="C203" s="19"/>
      <c r="D203" s="19"/>
      <c r="E203" s="5"/>
      <c r="F203" s="129" t="s">
        <v>33</v>
      </c>
      <c r="G203" s="129"/>
      <c r="H203" s="129"/>
      <c r="I203" s="129"/>
      <c r="J203" s="129"/>
      <c r="K203" s="129"/>
      <c r="L203" s="5"/>
      <c r="M203" s="19"/>
      <c r="N203" s="19"/>
      <c r="O203" s="20"/>
    </row>
    <row r="204" spans="2:15" x14ac:dyDescent="0.25">
      <c r="B204" s="16"/>
      <c r="C204" s="19"/>
      <c r="D204" s="19"/>
      <c r="E204" s="75"/>
      <c r="F204" s="66" t="s">
        <v>25</v>
      </c>
      <c r="G204" s="66" t="s">
        <v>18</v>
      </c>
      <c r="H204" s="66" t="s">
        <v>20</v>
      </c>
      <c r="I204" s="66" t="s">
        <v>7</v>
      </c>
      <c r="J204" s="66" t="s">
        <v>24</v>
      </c>
      <c r="K204" s="66" t="s">
        <v>3</v>
      </c>
      <c r="L204" s="75"/>
      <c r="M204" s="19"/>
      <c r="N204" s="19"/>
      <c r="O204" s="20"/>
    </row>
    <row r="205" spans="2:15" x14ac:dyDescent="0.25">
      <c r="B205" s="16"/>
      <c r="C205" s="19"/>
      <c r="D205" s="19"/>
      <c r="E205" s="75"/>
      <c r="F205" s="78" t="s">
        <v>26</v>
      </c>
      <c r="G205" s="70">
        <f>+I205/H205</f>
        <v>0</v>
      </c>
      <c r="H205" s="64">
        <v>7.452519999999998</v>
      </c>
      <c r="I205" s="64">
        <v>0</v>
      </c>
      <c r="J205" s="78">
        <v>85</v>
      </c>
      <c r="K205" s="70">
        <f>+J205/J$209</f>
        <v>0.16472868217054262</v>
      </c>
      <c r="L205" s="75"/>
      <c r="M205" s="19"/>
      <c r="N205" s="19"/>
      <c r="O205" s="20"/>
    </row>
    <row r="206" spans="2:15" x14ac:dyDescent="0.25">
      <c r="B206" s="16"/>
      <c r="C206" s="19"/>
      <c r="D206" s="19"/>
      <c r="E206" s="75"/>
      <c r="F206" s="78" t="s">
        <v>27</v>
      </c>
      <c r="G206" s="70">
        <f t="shared" ref="G206:G209" si="29">+I206/H206</f>
        <v>0.18610466784315177</v>
      </c>
      <c r="H206" s="64">
        <v>56.447805000000002</v>
      </c>
      <c r="I206" s="64">
        <v>10.505200000000002</v>
      </c>
      <c r="J206" s="78">
        <v>72</v>
      </c>
      <c r="K206" s="70">
        <f t="shared" ref="K206:K208" si="30">+J206/J$209</f>
        <v>0.13953488372093023</v>
      </c>
      <c r="L206" s="75"/>
      <c r="M206" s="19"/>
      <c r="N206" s="19"/>
      <c r="O206" s="20"/>
    </row>
    <row r="207" spans="2:15" x14ac:dyDescent="0.25">
      <c r="B207" s="16"/>
      <c r="C207" s="19"/>
      <c r="D207" s="19"/>
      <c r="E207" s="75"/>
      <c r="F207" s="78" t="s">
        <v>28</v>
      </c>
      <c r="G207" s="70">
        <f t="shared" si="29"/>
        <v>0.80971948975356922</v>
      </c>
      <c r="H207" s="64">
        <v>148.96582400000005</v>
      </c>
      <c r="I207" s="64">
        <v>120.62053100000004</v>
      </c>
      <c r="J207" s="78">
        <v>229</v>
      </c>
      <c r="K207" s="70">
        <f t="shared" si="30"/>
        <v>0.44379844961240311</v>
      </c>
      <c r="L207" s="75"/>
      <c r="M207" s="19"/>
      <c r="N207" s="19"/>
      <c r="O207" s="20"/>
    </row>
    <row r="208" spans="2:15" x14ac:dyDescent="0.25">
      <c r="B208" s="16"/>
      <c r="C208" s="19"/>
      <c r="D208" s="19"/>
      <c r="E208" s="75"/>
      <c r="F208" s="78" t="s">
        <v>29</v>
      </c>
      <c r="G208" s="70">
        <f t="shared" si="29"/>
        <v>0.99686391823074438</v>
      </c>
      <c r="H208" s="64">
        <v>36.377878000000017</v>
      </c>
      <c r="I208" s="64">
        <v>36.263794000000011</v>
      </c>
      <c r="J208" s="78">
        <v>130</v>
      </c>
      <c r="K208" s="70">
        <f t="shared" si="30"/>
        <v>0.25193798449612403</v>
      </c>
      <c r="L208" s="75"/>
      <c r="M208" s="19"/>
      <c r="N208" s="19"/>
      <c r="O208" s="20"/>
    </row>
    <row r="209" spans="2:15" x14ac:dyDescent="0.25">
      <c r="B209" s="16"/>
      <c r="C209" s="19"/>
      <c r="D209" s="19"/>
      <c r="E209" s="75"/>
      <c r="F209" s="106" t="s">
        <v>0</v>
      </c>
      <c r="G209" s="69">
        <f t="shared" si="29"/>
        <v>0.67158891233931151</v>
      </c>
      <c r="H209" s="65">
        <f t="shared" ref="H209:J209" si="31">SUM(H205:H208)</f>
        <v>249.24402700000007</v>
      </c>
      <c r="I209" s="65">
        <f t="shared" si="31"/>
        <v>167.38952500000005</v>
      </c>
      <c r="J209" s="79">
        <f t="shared" si="31"/>
        <v>516</v>
      </c>
      <c r="K209" s="69">
        <f>SUM(K205:K208)</f>
        <v>1</v>
      </c>
      <c r="L209" s="75"/>
      <c r="M209" s="19"/>
      <c r="N209" s="19"/>
      <c r="O209" s="20"/>
    </row>
    <row r="210" spans="2:15" x14ac:dyDescent="0.25">
      <c r="B210" s="16"/>
      <c r="C210" s="19"/>
      <c r="E210" s="5"/>
      <c r="F210" s="117" t="s">
        <v>82</v>
      </c>
      <c r="G210" s="117"/>
      <c r="H210" s="117"/>
      <c r="I210" s="117"/>
      <c r="J210" s="117"/>
      <c r="K210" s="117"/>
      <c r="L210" s="5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C133:N134"/>
    <mergeCell ref="E136:L136"/>
    <mergeCell ref="F137:K137"/>
    <mergeCell ref="F138:G138"/>
    <mergeCell ref="E20:L20"/>
    <mergeCell ref="C22:N23"/>
    <mergeCell ref="E25:L25"/>
    <mergeCell ref="F26:K26"/>
    <mergeCell ref="F131:K131"/>
    <mergeCell ref="F27:G27"/>
    <mergeCell ref="F33:K33"/>
    <mergeCell ref="F50:K50"/>
    <mergeCell ref="C52:N53"/>
    <mergeCell ref="E55:L55"/>
    <mergeCell ref="E38:L38"/>
    <mergeCell ref="F39:K39"/>
    <mergeCell ref="B1:O2"/>
    <mergeCell ref="C7:N7"/>
    <mergeCell ref="C9:N10"/>
    <mergeCell ref="E14:F15"/>
    <mergeCell ref="G14:I14"/>
    <mergeCell ref="J14:L14"/>
    <mergeCell ref="E12:L12"/>
    <mergeCell ref="E13:L13"/>
    <mergeCell ref="F40:G40"/>
    <mergeCell ref="C35:N36"/>
    <mergeCell ref="F56:K56"/>
    <mergeCell ref="F63:K63"/>
    <mergeCell ref="C69:N69"/>
    <mergeCell ref="C71:N72"/>
    <mergeCell ref="E74:L74"/>
    <mergeCell ref="F75:K75"/>
    <mergeCell ref="F76:G76"/>
    <mergeCell ref="F82:K82"/>
    <mergeCell ref="C84:N85"/>
    <mergeCell ref="E87:L87"/>
    <mergeCell ref="F81:G81"/>
    <mergeCell ref="F88:K88"/>
    <mergeCell ref="F89:G89"/>
    <mergeCell ref="C120:N121"/>
    <mergeCell ref="E123:L123"/>
    <mergeCell ref="F124:K124"/>
    <mergeCell ref="F125:G125"/>
    <mergeCell ref="F99:K99"/>
    <mergeCell ref="C101:N102"/>
    <mergeCell ref="E104:L104"/>
    <mergeCell ref="F105:K105"/>
    <mergeCell ref="F112:K112"/>
    <mergeCell ref="C118:N118"/>
    <mergeCell ref="F210:K210"/>
    <mergeCell ref="F180:K180"/>
    <mergeCell ref="C182:N183"/>
    <mergeCell ref="E185:L185"/>
    <mergeCell ref="F186:K186"/>
    <mergeCell ref="F187:G187"/>
    <mergeCell ref="F197:K197"/>
    <mergeCell ref="C199:N200"/>
    <mergeCell ref="E202:L202"/>
    <mergeCell ref="F203:K203"/>
    <mergeCell ref="C167:N167"/>
    <mergeCell ref="C169:N170"/>
    <mergeCell ref="E172:L172"/>
    <mergeCell ref="F173:K173"/>
    <mergeCell ref="F174:G174"/>
    <mergeCell ref="F148:K148"/>
    <mergeCell ref="C150:N151"/>
    <mergeCell ref="E153:L153"/>
    <mergeCell ref="F154:K154"/>
    <mergeCell ref="F161:K161"/>
  </mergeCells>
  <conditionalFormatting sqref="I81">
    <cfRule type="cellIs" dxfId="2" priority="5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212"/>
  <sheetViews>
    <sheetView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8" t="s">
        <v>105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2:15" x14ac:dyDescent="0.25">
      <c r="B7" s="59"/>
      <c r="C7" s="131" t="s">
        <v>34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0"/>
    </row>
    <row r="8" spans="2:15" x14ac:dyDescent="0.25">
      <c r="B8" s="5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60"/>
    </row>
    <row r="9" spans="2:15" ht="15" customHeight="1" x14ac:dyDescent="0.25">
      <c r="B9" s="16"/>
      <c r="C9" s="118" t="str">
        <f>+CONCATENATE("A la fecha en la región Puno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Puno se vienen ejecutando S/ 1,769.6 millones, lo que equivale a un avance en la ejecución del presupuesto del 75.8%. Por niveles de gobierno, el Gobierno Nacional viene ejecutando el 90.3% de su presupuesto para esta región, seguido del Gobierno Regional (73.0%) y de los gobiernos locales que en conjunto tienen una ejecución del 64.6%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ht="15" customHeight="1" x14ac:dyDescent="0.25">
      <c r="B12" s="16"/>
      <c r="C12" s="40"/>
      <c r="E12" s="119" t="s">
        <v>48</v>
      </c>
      <c r="F12" s="120"/>
      <c r="G12" s="120"/>
      <c r="H12" s="120"/>
      <c r="I12" s="120"/>
      <c r="J12" s="120"/>
      <c r="K12" s="120"/>
      <c r="L12" s="120"/>
      <c r="M12" s="40"/>
      <c r="N12" s="40"/>
      <c r="O12" s="18"/>
    </row>
    <row r="13" spans="2:15" x14ac:dyDescent="0.25">
      <c r="B13" s="16"/>
      <c r="C13" s="40"/>
      <c r="E13" s="121" t="s">
        <v>12</v>
      </c>
      <c r="F13" s="121"/>
      <c r="G13" s="121"/>
      <c r="H13" s="121"/>
      <c r="I13" s="121"/>
      <c r="J13" s="121"/>
      <c r="K13" s="121"/>
      <c r="L13" s="121"/>
      <c r="M13" s="40"/>
      <c r="N13" s="40"/>
      <c r="O13" s="18"/>
    </row>
    <row r="14" spans="2:15" x14ac:dyDescent="0.25">
      <c r="B14" s="16"/>
      <c r="C14" s="19"/>
      <c r="E14" s="122" t="s">
        <v>11</v>
      </c>
      <c r="F14" s="123"/>
      <c r="G14" s="126">
        <v>2017</v>
      </c>
      <c r="H14" s="126"/>
      <c r="I14" s="126"/>
      <c r="J14" s="126">
        <v>2016</v>
      </c>
      <c r="K14" s="126"/>
      <c r="L14" s="126"/>
      <c r="M14" s="19"/>
      <c r="N14" s="19"/>
      <c r="O14" s="20"/>
    </row>
    <row r="15" spans="2:15" x14ac:dyDescent="0.25">
      <c r="B15" s="16"/>
      <c r="C15" s="19"/>
      <c r="E15" s="124"/>
      <c r="F15" s="125"/>
      <c r="G15" s="91" t="s">
        <v>6</v>
      </c>
      <c r="H15" s="91" t="s">
        <v>7</v>
      </c>
      <c r="I15" s="91" t="s">
        <v>8</v>
      </c>
      <c r="J15" s="91" t="s">
        <v>6</v>
      </c>
      <c r="K15" s="91" t="s">
        <v>7</v>
      </c>
      <c r="L15" s="91" t="s">
        <v>8</v>
      </c>
      <c r="M15" s="75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898.09321299999999</v>
      </c>
      <c r="H16" s="7">
        <v>811.27726300000006</v>
      </c>
      <c r="I16" s="8">
        <f>+H16/G16</f>
        <v>0.90333302964176843</v>
      </c>
      <c r="J16" s="7">
        <v>915.19644900000003</v>
      </c>
      <c r="K16" s="7">
        <v>775.80089399999997</v>
      </c>
      <c r="L16" s="8">
        <f t="shared" ref="L16:L19" si="0">+K16/J16</f>
        <v>0.84768783232024969</v>
      </c>
      <c r="M16" s="55">
        <f>+(I16-L16)*100</f>
        <v>5.564519732151874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367.989014</v>
      </c>
      <c r="H17" s="7">
        <v>268.455108</v>
      </c>
      <c r="I17" s="8">
        <f t="shared" ref="I17:I19" si="1">+H17/G17</f>
        <v>0.72951935461855932</v>
      </c>
      <c r="J17" s="7">
        <v>232.966362</v>
      </c>
      <c r="K17" s="7">
        <v>155.24770100000001</v>
      </c>
      <c r="L17" s="8">
        <f t="shared" si="0"/>
        <v>0.66639535281921947</v>
      </c>
      <c r="M17" s="55">
        <f t="shared" ref="M17:M19" si="2">+(I17-L17)*100</f>
        <v>6.3124001799339862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1067.941323</v>
      </c>
      <c r="H18" s="7">
        <v>689.85922300000004</v>
      </c>
      <c r="I18" s="8">
        <f t="shared" si="1"/>
        <v>0.64597109236496886</v>
      </c>
      <c r="J18" s="7">
        <v>1046.87357</v>
      </c>
      <c r="K18" s="7">
        <v>663.65946099999996</v>
      </c>
      <c r="L18" s="8">
        <f t="shared" si="0"/>
        <v>0.63394423168024006</v>
      </c>
      <c r="M18" s="55">
        <f t="shared" si="2"/>
        <v>1.2026860684728802</v>
      </c>
      <c r="N18" s="19"/>
      <c r="O18" s="20"/>
    </row>
    <row r="19" spans="2:15" x14ac:dyDescent="0.25">
      <c r="B19" s="16"/>
      <c r="C19" s="19"/>
      <c r="E19" s="61" t="s">
        <v>0</v>
      </c>
      <c r="F19" s="49"/>
      <c r="G19" s="7">
        <f t="shared" ref="G19:H19" si="3">SUM(G16:G18)</f>
        <v>2334.0235499999999</v>
      </c>
      <c r="H19" s="62">
        <f t="shared" si="3"/>
        <v>1769.591594</v>
      </c>
      <c r="I19" s="8">
        <f t="shared" si="1"/>
        <v>0.75817212469857043</v>
      </c>
      <c r="J19" s="7">
        <f t="shared" ref="J19:K19" si="4">SUM(J16:J18)</f>
        <v>2195.0363809999999</v>
      </c>
      <c r="K19" s="7">
        <f t="shared" si="4"/>
        <v>1594.7080559999999</v>
      </c>
      <c r="L19" s="8">
        <f t="shared" si="0"/>
        <v>0.7265064350657795</v>
      </c>
      <c r="M19" s="55">
        <f t="shared" si="2"/>
        <v>3.1665689632790928</v>
      </c>
      <c r="N19" s="19"/>
      <c r="O19" s="20"/>
    </row>
    <row r="20" spans="2:15" x14ac:dyDescent="0.25">
      <c r="B20" s="16"/>
      <c r="C20" s="19"/>
      <c r="D20" s="19"/>
      <c r="E20" s="117" t="s">
        <v>81</v>
      </c>
      <c r="F20" s="117"/>
      <c r="G20" s="117"/>
      <c r="H20" s="117"/>
      <c r="I20" s="117"/>
      <c r="J20" s="117"/>
      <c r="K20" s="117"/>
      <c r="L20" s="117"/>
      <c r="M20" s="41"/>
      <c r="N20" s="19"/>
      <c r="O20" s="20"/>
    </row>
    <row r="21" spans="2:15" x14ac:dyDescent="0.25">
      <c r="B21" s="16"/>
      <c r="C21" s="19"/>
      <c r="D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86.6%, mientras que para los proyectos del tipo social se registra un avance del 66.7% a dos meses de culminar el año 2017. Cabe resaltar que estos dos tipos de proyectos absorben el 94.4%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75"/>
      <c r="D24" s="75"/>
      <c r="E24" s="5"/>
      <c r="F24" s="5"/>
      <c r="G24" s="5"/>
      <c r="H24" s="5"/>
      <c r="I24" s="5"/>
      <c r="J24" s="5"/>
      <c r="K24" s="5"/>
      <c r="L24" s="5"/>
      <c r="M24" s="75"/>
      <c r="N24" s="75"/>
      <c r="O24" s="20"/>
    </row>
    <row r="25" spans="2:15" x14ac:dyDescent="0.25">
      <c r="B25" s="16"/>
      <c r="C25" s="75"/>
      <c r="D25" s="75"/>
      <c r="E25" s="132" t="s">
        <v>49</v>
      </c>
      <c r="F25" s="132"/>
      <c r="G25" s="132"/>
      <c r="H25" s="132"/>
      <c r="I25" s="132"/>
      <c r="J25" s="132"/>
      <c r="K25" s="132"/>
      <c r="L25" s="132"/>
      <c r="M25" s="75"/>
      <c r="N25" s="75"/>
      <c r="O25" s="20"/>
    </row>
    <row r="26" spans="2:15" x14ac:dyDescent="0.25">
      <c r="B26" s="16"/>
      <c r="C26" s="75"/>
      <c r="D26" s="75"/>
      <c r="E26" s="5"/>
      <c r="F26" s="129" t="s">
        <v>1</v>
      </c>
      <c r="G26" s="129"/>
      <c r="H26" s="129"/>
      <c r="I26" s="129"/>
      <c r="J26" s="129"/>
      <c r="K26" s="129"/>
      <c r="L26" s="5"/>
      <c r="M26" s="75"/>
      <c r="N26" s="75"/>
      <c r="O26" s="20"/>
    </row>
    <row r="27" spans="2:15" x14ac:dyDescent="0.25">
      <c r="B27" s="16"/>
      <c r="C27" s="75"/>
      <c r="D27" s="75"/>
      <c r="E27" s="5"/>
      <c r="F27" s="130" t="s">
        <v>32</v>
      </c>
      <c r="G27" s="130"/>
      <c r="H27" s="66" t="s">
        <v>6</v>
      </c>
      <c r="I27" s="66" t="s">
        <v>16</v>
      </c>
      <c r="J27" s="66" t="s">
        <v>17</v>
      </c>
      <c r="K27" s="66" t="s">
        <v>18</v>
      </c>
      <c r="L27" s="5"/>
      <c r="M27" s="75"/>
      <c r="N27" s="75"/>
      <c r="O27" s="20"/>
    </row>
    <row r="28" spans="2:15" x14ac:dyDescent="0.25">
      <c r="B28" s="16"/>
      <c r="C28" s="75"/>
      <c r="D28" s="75"/>
      <c r="E28" s="5"/>
      <c r="F28" s="67" t="s">
        <v>13</v>
      </c>
      <c r="G28" s="49"/>
      <c r="H28" s="7">
        <v>1043.7435869999999</v>
      </c>
      <c r="I28" s="70">
        <f>+H28/H$32</f>
        <v>0.44718639921178183</v>
      </c>
      <c r="J28" s="7">
        <v>903.49370799999997</v>
      </c>
      <c r="K28" s="70">
        <f>+J28/H28</f>
        <v>0.86562803283599965</v>
      </c>
      <c r="L28" s="5"/>
      <c r="M28" s="75"/>
      <c r="N28" s="75"/>
      <c r="O28" s="20"/>
    </row>
    <row r="29" spans="2:15" x14ac:dyDescent="0.25">
      <c r="B29" s="16"/>
      <c r="C29" s="75"/>
      <c r="D29" s="75"/>
      <c r="E29" s="5"/>
      <c r="F29" s="67" t="s">
        <v>14</v>
      </c>
      <c r="G29" s="49"/>
      <c r="H29" s="7">
        <v>1158.6173429999999</v>
      </c>
      <c r="I29" s="70">
        <f t="shared" ref="I29:I31" si="5">+H29/H$32</f>
        <v>0.49640345017084347</v>
      </c>
      <c r="J29" s="7">
        <v>772.8864420000001</v>
      </c>
      <c r="K29" s="70">
        <f t="shared" ref="K29:K32" si="6">+J29/H29</f>
        <v>0.66707653451722948</v>
      </c>
      <c r="L29" s="5"/>
      <c r="M29" s="75"/>
      <c r="N29" s="75"/>
      <c r="O29" s="20"/>
    </row>
    <row r="30" spans="2:15" x14ac:dyDescent="0.25">
      <c r="B30" s="16"/>
      <c r="C30" s="75"/>
      <c r="D30" s="75"/>
      <c r="E30" s="5"/>
      <c r="F30" s="67" t="s">
        <v>23</v>
      </c>
      <c r="G30" s="49"/>
      <c r="H30" s="7">
        <v>44.941544</v>
      </c>
      <c r="I30" s="70">
        <f t="shared" si="5"/>
        <v>1.9254965957819926E-2</v>
      </c>
      <c r="J30" s="7">
        <v>30.727184000000001</v>
      </c>
      <c r="K30" s="70">
        <f t="shared" si="6"/>
        <v>0.6837144714031187</v>
      </c>
      <c r="L30" s="5"/>
      <c r="M30" s="75"/>
      <c r="N30" s="75"/>
      <c r="O30" s="20"/>
    </row>
    <row r="31" spans="2:15" x14ac:dyDescent="0.25">
      <c r="B31" s="16"/>
      <c r="C31" s="75"/>
      <c r="D31" s="75"/>
      <c r="E31" s="5"/>
      <c r="F31" s="67" t="s">
        <v>15</v>
      </c>
      <c r="G31" s="49"/>
      <c r="H31" s="7">
        <v>86.721075999999996</v>
      </c>
      <c r="I31" s="70">
        <f t="shared" si="5"/>
        <v>3.7155184659554967E-2</v>
      </c>
      <c r="J31" s="7">
        <v>62.484261000000004</v>
      </c>
      <c r="K31" s="70">
        <f t="shared" si="6"/>
        <v>0.72051989991452603</v>
      </c>
      <c r="L31" s="5"/>
      <c r="M31" s="75"/>
      <c r="N31" s="75"/>
      <c r="O31" s="20"/>
    </row>
    <row r="32" spans="2:15" x14ac:dyDescent="0.25">
      <c r="B32" s="16"/>
      <c r="C32" s="75"/>
      <c r="D32" s="75"/>
      <c r="E32" s="5"/>
      <c r="F32" s="68" t="s">
        <v>0</v>
      </c>
      <c r="G32" s="51"/>
      <c r="H32" s="53">
        <f>SUM(H28:H31)</f>
        <v>2334.0235499999994</v>
      </c>
      <c r="I32" s="69">
        <f>SUM(I28:I31)</f>
        <v>1.0000000000000002</v>
      </c>
      <c r="J32" s="53">
        <f>SUM(J28:J31)</f>
        <v>1769.5915950000001</v>
      </c>
      <c r="K32" s="69">
        <f t="shared" si="6"/>
        <v>0.75817212512701537</v>
      </c>
      <c r="L32" s="5"/>
      <c r="M32" s="75"/>
      <c r="N32" s="75"/>
      <c r="O32" s="20"/>
    </row>
    <row r="33" spans="2:15" x14ac:dyDescent="0.25">
      <c r="B33" s="16"/>
      <c r="C33" s="19"/>
      <c r="E33" s="11"/>
      <c r="F33" s="117" t="s">
        <v>82</v>
      </c>
      <c r="G33" s="117"/>
      <c r="H33" s="117"/>
      <c r="I33" s="117"/>
      <c r="J33" s="117"/>
      <c r="K33" s="117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88.8%, del mismo modo para proyectos SANEAMIENTO se tiene un nivel de avance de 62.8%. Cabe destacar que solo estos dos sectores concentran el 64.6%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5"/>
      <c r="D37" s="5"/>
      <c r="E37" s="5"/>
      <c r="F37" s="5"/>
      <c r="G37" s="5"/>
      <c r="H37" s="75"/>
      <c r="I37" s="75"/>
      <c r="J37" s="75"/>
      <c r="K37" s="75"/>
      <c r="L37" s="75"/>
      <c r="M37" s="75"/>
      <c r="N37" s="75"/>
      <c r="O37" s="20"/>
    </row>
    <row r="38" spans="2:15" x14ac:dyDescent="0.25">
      <c r="B38" s="16"/>
      <c r="C38" s="75"/>
      <c r="D38" s="5"/>
      <c r="E38" s="128" t="s">
        <v>56</v>
      </c>
      <c r="F38" s="128"/>
      <c r="G38" s="128"/>
      <c r="H38" s="128"/>
      <c r="I38" s="128"/>
      <c r="J38" s="128"/>
      <c r="K38" s="128"/>
      <c r="L38" s="128"/>
      <c r="M38" s="75"/>
      <c r="N38" s="75"/>
      <c r="O38" s="20"/>
    </row>
    <row r="39" spans="2:15" x14ac:dyDescent="0.25">
      <c r="B39" s="16"/>
      <c r="C39" s="75"/>
      <c r="D39" s="5"/>
      <c r="E39" s="5"/>
      <c r="F39" s="129" t="s">
        <v>1</v>
      </c>
      <c r="G39" s="129"/>
      <c r="H39" s="129"/>
      <c r="I39" s="129"/>
      <c r="J39" s="129"/>
      <c r="K39" s="129"/>
      <c r="L39" s="5"/>
      <c r="M39" s="75"/>
      <c r="N39" s="75"/>
      <c r="O39" s="20"/>
    </row>
    <row r="40" spans="2:15" x14ac:dyDescent="0.25">
      <c r="B40" s="16"/>
      <c r="C40" s="75"/>
      <c r="D40" s="5"/>
      <c r="E40" s="75"/>
      <c r="F40" s="133" t="s">
        <v>22</v>
      </c>
      <c r="G40" s="134"/>
      <c r="H40" s="72" t="s">
        <v>20</v>
      </c>
      <c r="I40" s="72" t="s">
        <v>3</v>
      </c>
      <c r="J40" s="66" t="s">
        <v>21</v>
      </c>
      <c r="K40" s="66" t="s">
        <v>18</v>
      </c>
      <c r="L40" s="5"/>
      <c r="M40" s="75"/>
      <c r="N40" s="75"/>
      <c r="O40" s="20"/>
    </row>
    <row r="41" spans="2:15" x14ac:dyDescent="0.25">
      <c r="B41" s="16"/>
      <c r="C41" s="75"/>
      <c r="D41" s="5"/>
      <c r="E41" s="75"/>
      <c r="F41" s="67" t="s">
        <v>50</v>
      </c>
      <c r="G41" s="73"/>
      <c r="H41" s="62">
        <v>863.78691299999991</v>
      </c>
      <c r="I41" s="70">
        <f>+H41/H$49</f>
        <v>0.37008491752364703</v>
      </c>
      <c r="J41" s="64">
        <v>766.86831200000006</v>
      </c>
      <c r="K41" s="70">
        <f>+J41/H41</f>
        <v>0.88779802108439698</v>
      </c>
      <c r="L41" s="5"/>
      <c r="M41" s="75"/>
      <c r="N41" s="75"/>
      <c r="O41" s="20"/>
    </row>
    <row r="42" spans="2:15" x14ac:dyDescent="0.25">
      <c r="B42" s="16"/>
      <c r="C42" s="75"/>
      <c r="D42" s="5"/>
      <c r="E42" s="75"/>
      <c r="F42" s="67" t="s">
        <v>51</v>
      </c>
      <c r="G42" s="73"/>
      <c r="H42" s="62">
        <v>643.40637800000002</v>
      </c>
      <c r="I42" s="70">
        <f t="shared" ref="I42:I48" si="7">+H42/H$49</f>
        <v>0.27566404717724458</v>
      </c>
      <c r="J42" s="64">
        <v>404.19900899999999</v>
      </c>
      <c r="K42" s="70">
        <f t="shared" ref="K42:K49" si="8">+J42/H42</f>
        <v>0.62821728664927845</v>
      </c>
      <c r="L42" s="5"/>
      <c r="M42" s="75"/>
      <c r="N42" s="75"/>
      <c r="O42" s="20"/>
    </row>
    <row r="43" spans="2:15" x14ac:dyDescent="0.25">
      <c r="B43" s="16"/>
      <c r="C43" s="75"/>
      <c r="D43" s="5"/>
      <c r="E43" s="75"/>
      <c r="F43" s="67" t="s">
        <v>52</v>
      </c>
      <c r="G43" s="73"/>
      <c r="H43" s="62">
        <v>298.77081800000002</v>
      </c>
      <c r="I43" s="70">
        <f t="shared" si="7"/>
        <v>0.12800677096852769</v>
      </c>
      <c r="J43" s="64">
        <v>223.13541700000002</v>
      </c>
      <c r="K43" s="70">
        <f t="shared" si="8"/>
        <v>0.74684475041334197</v>
      </c>
      <c r="L43" s="5"/>
      <c r="M43" s="75"/>
      <c r="N43" s="75"/>
      <c r="O43" s="20"/>
    </row>
    <row r="44" spans="2:15" x14ac:dyDescent="0.25">
      <c r="B44" s="16"/>
      <c r="C44" s="75"/>
      <c r="D44" s="5"/>
      <c r="E44" s="75"/>
      <c r="F44" s="67" t="s">
        <v>59</v>
      </c>
      <c r="G44" s="73"/>
      <c r="H44" s="62">
        <v>133.35997399999999</v>
      </c>
      <c r="I44" s="70">
        <f t="shared" si="7"/>
        <v>5.7137372928392251E-2</v>
      </c>
      <c r="J44" s="64">
        <v>85.095212000000004</v>
      </c>
      <c r="K44" s="70">
        <f t="shared" si="8"/>
        <v>0.63808659710746496</v>
      </c>
      <c r="L44" s="5"/>
      <c r="M44" s="75"/>
      <c r="N44" s="75"/>
      <c r="O44" s="20"/>
    </row>
    <row r="45" spans="2:15" x14ac:dyDescent="0.25">
      <c r="B45" s="16"/>
      <c r="C45" s="75"/>
      <c r="D45" s="5"/>
      <c r="E45" s="75"/>
      <c r="F45" s="67" t="s">
        <v>53</v>
      </c>
      <c r="G45" s="73"/>
      <c r="H45" s="62">
        <v>92.729163999999997</v>
      </c>
      <c r="I45" s="70">
        <f t="shared" si="7"/>
        <v>3.9729318069648432E-2</v>
      </c>
      <c r="J45" s="64">
        <v>72.481610000000003</v>
      </c>
      <c r="K45" s="70">
        <f t="shared" si="8"/>
        <v>0.78164847900494394</v>
      </c>
      <c r="L45" s="5"/>
      <c r="M45" s="75"/>
      <c r="N45" s="75"/>
      <c r="O45" s="20"/>
    </row>
    <row r="46" spans="2:15" x14ac:dyDescent="0.25">
      <c r="B46" s="16"/>
      <c r="C46" s="75"/>
      <c r="D46" s="5"/>
      <c r="E46" s="75"/>
      <c r="F46" s="67" t="s">
        <v>84</v>
      </c>
      <c r="G46" s="73"/>
      <c r="H46" s="62">
        <v>79.729082000000005</v>
      </c>
      <c r="I46" s="70">
        <f t="shared" si="7"/>
        <v>3.4159501946756272E-2</v>
      </c>
      <c r="J46" s="64">
        <v>57.945726999999998</v>
      </c>
      <c r="K46" s="70">
        <f t="shared" si="8"/>
        <v>0.72678281934815192</v>
      </c>
      <c r="L46" s="5"/>
      <c r="M46" s="75"/>
      <c r="N46" s="75"/>
      <c r="O46" s="20"/>
    </row>
    <row r="47" spans="2:15" x14ac:dyDescent="0.25">
      <c r="B47" s="16"/>
      <c r="C47" s="75"/>
      <c r="D47" s="5"/>
      <c r="E47" s="75"/>
      <c r="F47" s="67" t="s">
        <v>54</v>
      </c>
      <c r="G47" s="73"/>
      <c r="H47" s="62">
        <v>64.194519</v>
      </c>
      <c r="I47" s="70">
        <f t="shared" si="7"/>
        <v>2.7503800893525686E-2</v>
      </c>
      <c r="J47" s="64">
        <v>43.422426000000002</v>
      </c>
      <c r="K47" s="70">
        <f t="shared" si="8"/>
        <v>0.67641952422760576</v>
      </c>
      <c r="L47" s="5"/>
      <c r="M47" s="75"/>
      <c r="N47" s="75"/>
      <c r="O47" s="20"/>
    </row>
    <row r="48" spans="2:15" x14ac:dyDescent="0.25">
      <c r="B48" s="16"/>
      <c r="C48" s="75"/>
      <c r="D48" s="5"/>
      <c r="E48" s="75"/>
      <c r="F48" s="67" t="s">
        <v>55</v>
      </c>
      <c r="G48" s="73"/>
      <c r="H48" s="62">
        <v>158.04670200000001</v>
      </c>
      <c r="I48" s="70">
        <f t="shared" si="7"/>
        <v>6.771427049225788E-2</v>
      </c>
      <c r="J48" s="64">
        <v>116.443882</v>
      </c>
      <c r="K48" s="70">
        <f t="shared" si="8"/>
        <v>0.73676881913043646</v>
      </c>
      <c r="L48" s="5"/>
      <c r="M48" s="75"/>
      <c r="N48" s="75"/>
      <c r="O48" s="20"/>
    </row>
    <row r="49" spans="2:15" x14ac:dyDescent="0.25">
      <c r="B49" s="16"/>
      <c r="C49" s="75"/>
      <c r="D49" s="5"/>
      <c r="E49" s="75"/>
      <c r="F49" s="68" t="s">
        <v>0</v>
      </c>
      <c r="G49" s="74"/>
      <c r="H49" s="53">
        <f>SUM(H41:H48)</f>
        <v>2334.0235500000003</v>
      </c>
      <c r="I49" s="69">
        <f>SUM(I41:I48)</f>
        <v>0.99999999999999989</v>
      </c>
      <c r="J49" s="53">
        <f>SUM(J41:J48)</f>
        <v>1769.5915950000001</v>
      </c>
      <c r="K49" s="69">
        <f t="shared" si="8"/>
        <v>0.75817212512701504</v>
      </c>
      <c r="L49" s="5"/>
      <c r="M49" s="75"/>
      <c r="N49" s="75"/>
      <c r="O49" s="20"/>
    </row>
    <row r="50" spans="2:15" x14ac:dyDescent="0.25">
      <c r="B50" s="16"/>
      <c r="C50" s="19"/>
      <c r="E50" s="11"/>
      <c r="F50" s="117" t="s">
        <v>82</v>
      </c>
      <c r="G50" s="117"/>
      <c r="H50" s="117"/>
      <c r="I50" s="117"/>
      <c r="J50" s="117"/>
      <c r="K50" s="117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2,655  proyectos presupuestados para el 2017, 470 no cuentan con ningún avance en ejecución del gasto, mientras que 275 (10.4% de proyectos) no superan el 50,0% de ejecución, 957 proyectos (36.0% del total) tienen un nivel de ejecución mayor al 50,0% pero no culminan al 100% y 953 proyectos por S/ 833.0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20"/>
    </row>
    <row r="55" spans="2:15" x14ac:dyDescent="0.25">
      <c r="B55" s="16"/>
      <c r="C55" s="19"/>
      <c r="D55" s="19"/>
      <c r="E55" s="128" t="s">
        <v>56</v>
      </c>
      <c r="F55" s="128"/>
      <c r="G55" s="128"/>
      <c r="H55" s="128"/>
      <c r="I55" s="128"/>
      <c r="J55" s="128"/>
      <c r="K55" s="128"/>
      <c r="L55" s="128"/>
      <c r="M55" s="75"/>
      <c r="N55" s="75"/>
      <c r="O55" s="20"/>
    </row>
    <row r="56" spans="2:15" x14ac:dyDescent="0.25">
      <c r="B56" s="16"/>
      <c r="C56" s="19"/>
      <c r="D56" s="19"/>
      <c r="E56" s="5"/>
      <c r="F56" s="129" t="s">
        <v>33</v>
      </c>
      <c r="G56" s="129"/>
      <c r="H56" s="129"/>
      <c r="I56" s="129"/>
      <c r="J56" s="129"/>
      <c r="K56" s="129"/>
      <c r="L56" s="5"/>
      <c r="M56" s="75"/>
      <c r="N56" s="75"/>
      <c r="O56" s="20"/>
    </row>
    <row r="57" spans="2:15" x14ac:dyDescent="0.25">
      <c r="B57" s="16"/>
      <c r="C57" s="19"/>
      <c r="D57" s="19"/>
      <c r="E57" s="75"/>
      <c r="F57" s="77" t="s">
        <v>25</v>
      </c>
      <c r="G57" s="66" t="s">
        <v>18</v>
      </c>
      <c r="H57" s="66" t="s">
        <v>20</v>
      </c>
      <c r="I57" s="66" t="s">
        <v>7</v>
      </c>
      <c r="J57" s="66" t="s">
        <v>24</v>
      </c>
      <c r="K57" s="66" t="s">
        <v>3</v>
      </c>
      <c r="L57" s="75"/>
      <c r="M57" s="75" t="s">
        <v>36</v>
      </c>
      <c r="N57" s="75"/>
      <c r="O57" s="20"/>
    </row>
    <row r="58" spans="2:15" x14ac:dyDescent="0.25">
      <c r="B58" s="16"/>
      <c r="C58" s="19"/>
      <c r="D58" s="19"/>
      <c r="E58" s="75"/>
      <c r="F58" s="78" t="s">
        <v>26</v>
      </c>
      <c r="G58" s="70">
        <f>+I58/H58</f>
        <v>0</v>
      </c>
      <c r="H58" s="62">
        <v>86.454983000000013</v>
      </c>
      <c r="I58" s="62">
        <v>0</v>
      </c>
      <c r="J58" s="105">
        <v>470</v>
      </c>
      <c r="K58" s="70">
        <f>+J58/J$62</f>
        <v>0.17702448210922786</v>
      </c>
      <c r="L58" s="75"/>
      <c r="M58" s="80">
        <f>SUM(J59:J61)</f>
        <v>2185</v>
      </c>
      <c r="N58" s="75"/>
      <c r="O58" s="20"/>
    </row>
    <row r="59" spans="2:15" x14ac:dyDescent="0.25">
      <c r="B59" s="16"/>
      <c r="C59" s="19"/>
      <c r="D59" s="19"/>
      <c r="E59" s="75"/>
      <c r="F59" s="78" t="s">
        <v>27</v>
      </c>
      <c r="G59" s="70">
        <f t="shared" ref="G59:G62" si="9">+I59/H59</f>
        <v>0.21449761338037371</v>
      </c>
      <c r="H59" s="62">
        <v>365.3996600000001</v>
      </c>
      <c r="I59" s="62">
        <v>78.377355000000023</v>
      </c>
      <c r="J59" s="105">
        <v>275</v>
      </c>
      <c r="K59" s="70">
        <f t="shared" ref="K59:K61" si="10">+J59/J$62</f>
        <v>0.10357815442561205</v>
      </c>
      <c r="L59" s="75"/>
      <c r="M59" s="75"/>
      <c r="N59" s="75"/>
      <c r="O59" s="20"/>
    </row>
    <row r="60" spans="2:15" x14ac:dyDescent="0.25">
      <c r="B60" s="16"/>
      <c r="C60" s="19"/>
      <c r="D60" s="19"/>
      <c r="E60" s="75"/>
      <c r="F60" s="78" t="s">
        <v>28</v>
      </c>
      <c r="G60" s="70">
        <f t="shared" si="9"/>
        <v>0.82032981102859037</v>
      </c>
      <c r="H60" s="62">
        <v>1046.1899999999996</v>
      </c>
      <c r="I60" s="62">
        <v>858.22084500000062</v>
      </c>
      <c r="J60" s="105">
        <v>957</v>
      </c>
      <c r="K60" s="70">
        <f t="shared" si="10"/>
        <v>0.36045197740112994</v>
      </c>
      <c r="L60" s="75"/>
      <c r="M60" s="75"/>
      <c r="N60" s="75"/>
      <c r="O60" s="20"/>
    </row>
    <row r="61" spans="2:15" x14ac:dyDescent="0.25">
      <c r="B61" s="16"/>
      <c r="C61" s="19"/>
      <c r="D61" s="19"/>
      <c r="E61" s="75"/>
      <c r="F61" s="78" t="s">
        <v>29</v>
      </c>
      <c r="G61" s="70">
        <f t="shared" si="9"/>
        <v>0.99642881659453197</v>
      </c>
      <c r="H61" s="62">
        <v>835.97890699999914</v>
      </c>
      <c r="I61" s="62">
        <v>832.99347299999943</v>
      </c>
      <c r="J61" s="105">
        <v>953</v>
      </c>
      <c r="K61" s="70">
        <f t="shared" si="10"/>
        <v>0.35894538606403015</v>
      </c>
      <c r="L61" s="75"/>
      <c r="M61" s="75"/>
      <c r="N61" s="75"/>
      <c r="O61" s="20"/>
    </row>
    <row r="62" spans="2:15" x14ac:dyDescent="0.25">
      <c r="B62" s="16"/>
      <c r="C62" s="19"/>
      <c r="D62" s="19"/>
      <c r="E62" s="75"/>
      <c r="F62" s="79" t="s">
        <v>0</v>
      </c>
      <c r="G62" s="69">
        <f t="shared" si="9"/>
        <v>0.7581721585457013</v>
      </c>
      <c r="H62" s="53">
        <f t="shared" ref="H62:J62" si="11">SUM(H58:H61)</f>
        <v>2334.023549999999</v>
      </c>
      <c r="I62" s="53">
        <f t="shared" si="11"/>
        <v>1769.5916729999999</v>
      </c>
      <c r="J62" s="76">
        <f t="shared" si="11"/>
        <v>2655</v>
      </c>
      <c r="K62" s="69">
        <f>SUM(K58:K61)</f>
        <v>1</v>
      </c>
      <c r="L62" s="75"/>
      <c r="M62" s="75"/>
      <c r="N62" s="75"/>
      <c r="O62" s="20"/>
    </row>
    <row r="63" spans="2:15" x14ac:dyDescent="0.25">
      <c r="B63" s="16"/>
      <c r="C63" s="19"/>
      <c r="E63" s="11"/>
      <c r="F63" s="117" t="s">
        <v>82</v>
      </c>
      <c r="G63" s="117"/>
      <c r="H63" s="117"/>
      <c r="I63" s="117"/>
      <c r="J63" s="117"/>
      <c r="K63" s="117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31" t="s">
        <v>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7"/>
    </row>
    <row r="70" spans="2:15" x14ac:dyDescent="0.25">
      <c r="B70" s="1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96.5%, mientras que para los proyectos del tipo social se registra un avance del 80.2% a dos meses de culminar el año 2017. Cabe resaltar que estos dos tipos de proyectos absorben el 95.3%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5"/>
      <c r="D73" s="75"/>
      <c r="E73" s="5"/>
      <c r="F73" s="5"/>
      <c r="G73" s="5"/>
      <c r="H73" s="5"/>
      <c r="I73" s="5"/>
      <c r="J73" s="5"/>
      <c r="K73" s="5"/>
      <c r="L73" s="5"/>
      <c r="M73" s="75"/>
      <c r="N73" s="75"/>
      <c r="O73" s="20"/>
    </row>
    <row r="74" spans="2:15" x14ac:dyDescent="0.25">
      <c r="B74" s="16"/>
      <c r="C74" s="75"/>
      <c r="D74" s="75"/>
      <c r="E74" s="132" t="s">
        <v>58</v>
      </c>
      <c r="F74" s="132"/>
      <c r="G74" s="132"/>
      <c r="H74" s="132"/>
      <c r="I74" s="132"/>
      <c r="J74" s="132"/>
      <c r="K74" s="132"/>
      <c r="L74" s="132"/>
      <c r="M74" s="75"/>
      <c r="N74" s="75"/>
      <c r="O74" s="20"/>
    </row>
    <row r="75" spans="2:15" x14ac:dyDescent="0.25">
      <c r="B75" s="16"/>
      <c r="C75" s="75"/>
      <c r="D75" s="75"/>
      <c r="E75" s="5"/>
      <c r="F75" s="129" t="s">
        <v>1</v>
      </c>
      <c r="G75" s="129"/>
      <c r="H75" s="129"/>
      <c r="I75" s="129"/>
      <c r="J75" s="129"/>
      <c r="K75" s="129"/>
      <c r="L75" s="5"/>
      <c r="M75" s="75"/>
      <c r="N75" s="75"/>
      <c r="O75" s="20"/>
    </row>
    <row r="76" spans="2:15" x14ac:dyDescent="0.25">
      <c r="B76" s="16"/>
      <c r="C76" s="75"/>
      <c r="D76" s="75"/>
      <c r="E76" s="5"/>
      <c r="F76" s="130" t="s">
        <v>32</v>
      </c>
      <c r="G76" s="130"/>
      <c r="H76" s="66" t="s">
        <v>6</v>
      </c>
      <c r="I76" s="66" t="s">
        <v>16</v>
      </c>
      <c r="J76" s="66" t="s">
        <v>17</v>
      </c>
      <c r="K76" s="66" t="s">
        <v>18</v>
      </c>
      <c r="L76" s="5"/>
      <c r="M76" s="75"/>
      <c r="N76" s="75"/>
      <c r="O76" s="20"/>
    </row>
    <row r="77" spans="2:15" x14ac:dyDescent="0.25">
      <c r="B77" s="16"/>
      <c r="C77" s="75"/>
      <c r="D77" s="75"/>
      <c r="E77" s="5"/>
      <c r="F77" s="67" t="s">
        <v>13</v>
      </c>
      <c r="G77" s="49"/>
      <c r="H77" s="63">
        <v>586.05449699999997</v>
      </c>
      <c r="I77" s="70">
        <f>+H77/$H$81</f>
        <v>0.65255419873660703</v>
      </c>
      <c r="J77" s="64">
        <v>565.38835900000004</v>
      </c>
      <c r="K77" s="70">
        <f>+J77/H77</f>
        <v>0.96473683231544261</v>
      </c>
      <c r="L77" s="5"/>
      <c r="M77" s="75"/>
      <c r="N77" s="75"/>
      <c r="O77" s="20"/>
    </row>
    <row r="78" spans="2:15" x14ac:dyDescent="0.25">
      <c r="B78" s="16"/>
      <c r="C78" s="75"/>
      <c r="D78" s="75"/>
      <c r="E78" s="5"/>
      <c r="F78" s="67" t="s">
        <v>14</v>
      </c>
      <c r="G78" s="49"/>
      <c r="H78" s="64">
        <v>269.45254299999999</v>
      </c>
      <c r="I78" s="70">
        <f>+H78/$H$81</f>
        <v>0.30002736809458552</v>
      </c>
      <c r="J78" s="64">
        <v>216.19497200000001</v>
      </c>
      <c r="K78" s="70">
        <f t="shared" ref="K78:K81" si="12">+J78/H78</f>
        <v>0.80234897616089673</v>
      </c>
      <c r="L78" s="5"/>
      <c r="M78" s="75"/>
      <c r="N78" s="75"/>
      <c r="O78" s="20"/>
    </row>
    <row r="79" spans="2:15" x14ac:dyDescent="0.25">
      <c r="B79" s="16"/>
      <c r="C79" s="75"/>
      <c r="D79" s="75"/>
      <c r="E79" s="5"/>
      <c r="F79" s="67" t="s">
        <v>23</v>
      </c>
      <c r="G79" s="49"/>
      <c r="H79" s="64">
        <v>19.633814999999998</v>
      </c>
      <c r="I79" s="70">
        <f>+H79/$H$81</f>
        <v>2.1861667269942944E-2</v>
      </c>
      <c r="J79" s="64">
        <v>10.317508999999999</v>
      </c>
      <c r="K79" s="70">
        <f t="shared" si="12"/>
        <v>0.52549690419309747</v>
      </c>
      <c r="L79" s="5"/>
      <c r="M79" s="75"/>
      <c r="N79" s="75"/>
      <c r="O79" s="20"/>
    </row>
    <row r="80" spans="2:15" x14ac:dyDescent="0.25">
      <c r="B80" s="16"/>
      <c r="C80" s="75"/>
      <c r="D80" s="75"/>
      <c r="E80" s="5"/>
      <c r="F80" s="67" t="s">
        <v>15</v>
      </c>
      <c r="G80" s="49"/>
      <c r="H80" s="64">
        <v>22.952358</v>
      </c>
      <c r="I80" s="70">
        <f>+H80/$H$81</f>
        <v>2.5556765898864443E-2</v>
      </c>
      <c r="J80" s="64">
        <v>19.376422999999999</v>
      </c>
      <c r="K80" s="70">
        <f t="shared" si="12"/>
        <v>0.84420184627653505</v>
      </c>
      <c r="L80" s="5"/>
      <c r="M80" s="75"/>
      <c r="N80" s="75"/>
      <c r="O80" s="20"/>
    </row>
    <row r="81" spans="2:15" x14ac:dyDescent="0.25">
      <c r="B81" s="16"/>
      <c r="C81" s="75"/>
      <c r="D81" s="75"/>
      <c r="E81" s="5"/>
      <c r="F81" s="135" t="s">
        <v>0</v>
      </c>
      <c r="G81" s="136"/>
      <c r="H81" s="65">
        <f>SUM(H77:H80)</f>
        <v>898.09321299999999</v>
      </c>
      <c r="I81" s="69">
        <f>+H81/$H$81</f>
        <v>1</v>
      </c>
      <c r="J81" s="65">
        <f>SUM(J77:J80)</f>
        <v>811.27726300000006</v>
      </c>
      <c r="K81" s="69">
        <f t="shared" si="12"/>
        <v>0.90333302964176843</v>
      </c>
      <c r="L81" s="5"/>
      <c r="M81" s="75"/>
      <c r="N81" s="75"/>
      <c r="O81" s="20"/>
    </row>
    <row r="82" spans="2:15" x14ac:dyDescent="0.25">
      <c r="B82" s="16"/>
      <c r="C82" s="19"/>
      <c r="E82" s="11"/>
      <c r="F82" s="117" t="s">
        <v>82</v>
      </c>
      <c r="G82" s="117"/>
      <c r="H82" s="117"/>
      <c r="I82" s="117"/>
      <c r="J82" s="117"/>
      <c r="K82" s="117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98.4%, del mismo modo para proyectos SANEAMIENTO se tiene un nivel de avance de 85.5%. Cabe destacar que solo estos dos sectores concentran el 73.1%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5"/>
      <c r="D86" s="5"/>
      <c r="E86" s="5"/>
      <c r="F86" s="5"/>
      <c r="G86" s="5"/>
      <c r="H86" s="75"/>
      <c r="I86" s="75"/>
      <c r="J86" s="75"/>
      <c r="K86" s="75"/>
      <c r="L86" s="75"/>
      <c r="M86" s="75"/>
      <c r="N86" s="75"/>
      <c r="O86" s="20"/>
    </row>
    <row r="87" spans="2:15" x14ac:dyDescent="0.25">
      <c r="B87" s="16"/>
      <c r="C87" s="75"/>
      <c r="D87" s="5"/>
      <c r="E87" s="128" t="s">
        <v>61</v>
      </c>
      <c r="F87" s="128"/>
      <c r="G87" s="128"/>
      <c r="H87" s="128"/>
      <c r="I87" s="128"/>
      <c r="J87" s="128"/>
      <c r="K87" s="128"/>
      <c r="L87" s="128"/>
      <c r="M87" s="75"/>
      <c r="N87" s="75"/>
      <c r="O87" s="20"/>
    </row>
    <row r="88" spans="2:15" x14ac:dyDescent="0.25">
      <c r="B88" s="16"/>
      <c r="C88" s="75"/>
      <c r="D88" s="5"/>
      <c r="E88" s="5"/>
      <c r="F88" s="129" t="s">
        <v>1</v>
      </c>
      <c r="G88" s="129"/>
      <c r="H88" s="129"/>
      <c r="I88" s="129"/>
      <c r="J88" s="129"/>
      <c r="K88" s="129"/>
      <c r="L88" s="5"/>
      <c r="M88" s="75"/>
      <c r="N88" s="75"/>
      <c r="O88" s="20"/>
    </row>
    <row r="89" spans="2:15" x14ac:dyDescent="0.25">
      <c r="B89" s="16"/>
      <c r="C89" s="75"/>
      <c r="D89" s="5"/>
      <c r="E89" s="75"/>
      <c r="F89" s="133" t="s">
        <v>22</v>
      </c>
      <c r="G89" s="134"/>
      <c r="H89" s="72" t="s">
        <v>20</v>
      </c>
      <c r="I89" s="72" t="s">
        <v>3</v>
      </c>
      <c r="J89" s="66" t="s">
        <v>21</v>
      </c>
      <c r="K89" s="66" t="s">
        <v>18</v>
      </c>
      <c r="L89" s="5"/>
      <c r="M89" s="75"/>
      <c r="N89" s="75"/>
      <c r="O89" s="20"/>
    </row>
    <row r="90" spans="2:15" x14ac:dyDescent="0.25">
      <c r="B90" s="16"/>
      <c r="C90" s="75"/>
      <c r="D90" s="5"/>
      <c r="E90" s="75"/>
      <c r="F90" s="67" t="s">
        <v>50</v>
      </c>
      <c r="G90" s="73"/>
      <c r="H90" s="64">
        <v>533.78518399999996</v>
      </c>
      <c r="I90" s="70">
        <f t="shared" ref="I90:I97" si="13">+H90/$H$98</f>
        <v>0.59435387805341311</v>
      </c>
      <c r="J90" s="64">
        <v>524.97795700000006</v>
      </c>
      <c r="K90" s="70">
        <f>+J90/H90</f>
        <v>0.98350042814226946</v>
      </c>
      <c r="L90" s="5"/>
      <c r="M90" s="75"/>
      <c r="N90" s="75"/>
      <c r="O90" s="20"/>
    </row>
    <row r="91" spans="2:15" x14ac:dyDescent="0.25">
      <c r="B91" s="16"/>
      <c r="C91" s="75"/>
      <c r="D91" s="5"/>
      <c r="E91" s="75"/>
      <c r="F91" s="67" t="s">
        <v>51</v>
      </c>
      <c r="G91" s="73"/>
      <c r="H91" s="64">
        <v>122.782922</v>
      </c>
      <c r="I91" s="70">
        <f t="shared" si="13"/>
        <v>0.1367151206831356</v>
      </c>
      <c r="J91" s="64">
        <v>105.015227</v>
      </c>
      <c r="K91" s="70">
        <f t="shared" ref="K91:K98" si="14">+J91/H91</f>
        <v>0.85529180515837533</v>
      </c>
      <c r="L91" s="5"/>
      <c r="M91" s="75"/>
      <c r="N91" s="75"/>
      <c r="O91" s="20"/>
    </row>
    <row r="92" spans="2:15" x14ac:dyDescent="0.25">
      <c r="B92" s="16"/>
      <c r="C92" s="75"/>
      <c r="D92" s="5"/>
      <c r="E92" s="75"/>
      <c r="F92" s="67" t="s">
        <v>52</v>
      </c>
      <c r="G92" s="73"/>
      <c r="H92" s="64">
        <v>127.77703699999999</v>
      </c>
      <c r="I92" s="70">
        <f t="shared" si="13"/>
        <v>0.14227591874697754</v>
      </c>
      <c r="J92" s="64">
        <v>101.23524400000001</v>
      </c>
      <c r="K92" s="70">
        <f t="shared" si="14"/>
        <v>0.79228041576828878</v>
      </c>
      <c r="L92" s="5"/>
      <c r="M92" s="75"/>
      <c r="N92" s="75"/>
      <c r="O92" s="20"/>
    </row>
    <row r="93" spans="2:15" x14ac:dyDescent="0.25">
      <c r="B93" s="16"/>
      <c r="C93" s="75"/>
      <c r="D93" s="5"/>
      <c r="E93" s="75"/>
      <c r="F93" s="67" t="s">
        <v>53</v>
      </c>
      <c r="G93" s="73"/>
      <c r="H93" s="64">
        <v>29.884360000000001</v>
      </c>
      <c r="I93" s="70">
        <f t="shared" si="13"/>
        <v>3.3275343324524156E-2</v>
      </c>
      <c r="J93" s="64">
        <v>20.285892</v>
      </c>
      <c r="K93" s="70">
        <f t="shared" si="14"/>
        <v>0.67881299783565718</v>
      </c>
      <c r="L93" s="5"/>
      <c r="M93" s="75"/>
      <c r="N93" s="75"/>
      <c r="O93" s="20"/>
    </row>
    <row r="94" spans="2:15" x14ac:dyDescent="0.25">
      <c r="B94" s="16"/>
      <c r="C94" s="75"/>
      <c r="D94" s="5"/>
      <c r="E94" s="75"/>
      <c r="F94" s="67" t="s">
        <v>90</v>
      </c>
      <c r="G94" s="73"/>
      <c r="H94" s="64">
        <v>22.526557</v>
      </c>
      <c r="I94" s="70">
        <f t="shared" si="13"/>
        <v>2.5082649188219619E-2</v>
      </c>
      <c r="J94" s="64">
        <v>19.061834999999999</v>
      </c>
      <c r="K94" s="70">
        <f t="shared" si="14"/>
        <v>0.84619389461070316</v>
      </c>
      <c r="L94" s="5"/>
      <c r="M94" s="75"/>
      <c r="N94" s="75"/>
      <c r="O94" s="20"/>
    </row>
    <row r="95" spans="2:15" x14ac:dyDescent="0.25">
      <c r="B95" s="16"/>
      <c r="C95" s="75"/>
      <c r="D95" s="5"/>
      <c r="E95" s="75"/>
      <c r="F95" s="67" t="s">
        <v>59</v>
      </c>
      <c r="G95" s="73"/>
      <c r="H95" s="64">
        <v>18.723063</v>
      </c>
      <c r="I95" s="70">
        <f t="shared" si="13"/>
        <v>2.0847572088266077E-2</v>
      </c>
      <c r="J95" s="64">
        <v>9.8149580000000007</v>
      </c>
      <c r="K95" s="70">
        <f t="shared" si="14"/>
        <v>0.52421753855125097</v>
      </c>
      <c r="L95" s="5"/>
      <c r="M95" s="75"/>
      <c r="N95" s="75"/>
      <c r="O95" s="20"/>
    </row>
    <row r="96" spans="2:15" x14ac:dyDescent="0.25">
      <c r="B96" s="16"/>
      <c r="C96" s="75"/>
      <c r="D96" s="5"/>
      <c r="E96" s="75"/>
      <c r="F96" s="67" t="s">
        <v>92</v>
      </c>
      <c r="G96" s="73"/>
      <c r="H96" s="64">
        <v>8.4309229999999999</v>
      </c>
      <c r="I96" s="70">
        <f t="shared" si="13"/>
        <v>9.3875812420820513E-3</v>
      </c>
      <c r="J96" s="64">
        <v>7.9509319999999999</v>
      </c>
      <c r="K96" s="70">
        <f t="shared" si="14"/>
        <v>0.94306779933822193</v>
      </c>
      <c r="L96" s="5"/>
      <c r="M96" s="75"/>
      <c r="N96" s="75"/>
      <c r="O96" s="20"/>
    </row>
    <row r="97" spans="2:15" x14ac:dyDescent="0.25">
      <c r="B97" s="16"/>
      <c r="C97" s="75"/>
      <c r="D97" s="5"/>
      <c r="E97" s="75"/>
      <c r="F97" s="67" t="s">
        <v>55</v>
      </c>
      <c r="G97" s="73"/>
      <c r="H97" s="64">
        <v>34.183167000000005</v>
      </c>
      <c r="I97" s="70">
        <f t="shared" si="13"/>
        <v>3.8061936673381813E-2</v>
      </c>
      <c r="J97" s="64">
        <v>22.935217999999999</v>
      </c>
      <c r="K97" s="70">
        <f t="shared" si="14"/>
        <v>0.67095064655653458</v>
      </c>
      <c r="L97" s="5"/>
      <c r="M97" s="75"/>
      <c r="N97" s="75"/>
      <c r="O97" s="20"/>
    </row>
    <row r="98" spans="2:15" x14ac:dyDescent="0.25">
      <c r="B98" s="16"/>
      <c r="C98" s="75"/>
      <c r="D98" s="5"/>
      <c r="E98" s="75"/>
      <c r="F98" s="68" t="s">
        <v>0</v>
      </c>
      <c r="G98" s="74"/>
      <c r="H98" s="65">
        <f>SUM(H90:H97)</f>
        <v>898.09321299999999</v>
      </c>
      <c r="I98" s="69">
        <f>SUM(I90:I97)</f>
        <v>1</v>
      </c>
      <c r="J98" s="65">
        <f>SUM(J90:J97)</f>
        <v>811.27726299999995</v>
      </c>
      <c r="K98" s="69">
        <f t="shared" si="14"/>
        <v>0.90333302964176831</v>
      </c>
      <c r="L98" s="5"/>
      <c r="M98" s="75"/>
      <c r="N98" s="75"/>
      <c r="O98" s="20"/>
    </row>
    <row r="99" spans="2:15" x14ac:dyDescent="0.25">
      <c r="B99" s="16"/>
      <c r="C99" s="19"/>
      <c r="E99" s="11"/>
      <c r="F99" s="117" t="s">
        <v>82</v>
      </c>
      <c r="G99" s="117"/>
      <c r="H99" s="117"/>
      <c r="I99" s="117"/>
      <c r="J99" s="117"/>
      <c r="K99" s="117"/>
      <c r="L99" s="11"/>
      <c r="N99" s="19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cierre del 2017, 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cierre del 2017,  de los 293  proyectos presupuestados para el 2017, 57 no cuentan con ningún avance en ejecución del gasto, mientras que 32 (10.9% de proyectos) no superan el 50,0% de ejecución, 136 proyectos (46.4% del total) tienen un nivel de ejecución mayor al 50,0% pero no culminan al 100% y 68 proyectos por S/ 484.6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28" t="s">
        <v>65</v>
      </c>
      <c r="F104" s="128"/>
      <c r="G104" s="128"/>
      <c r="H104" s="128"/>
      <c r="I104" s="128"/>
      <c r="J104" s="128"/>
      <c r="K104" s="128"/>
      <c r="L104" s="128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9" t="s">
        <v>33</v>
      </c>
      <c r="G105" s="129"/>
      <c r="H105" s="129"/>
      <c r="I105" s="129"/>
      <c r="J105" s="129"/>
      <c r="K105" s="129"/>
      <c r="L105" s="5"/>
      <c r="M105" s="19"/>
      <c r="N105" s="19"/>
      <c r="O105" s="20"/>
    </row>
    <row r="106" spans="2:15" x14ac:dyDescent="0.25">
      <c r="B106" s="16"/>
      <c r="C106" s="19"/>
      <c r="D106" s="19"/>
      <c r="E106" s="75"/>
      <c r="F106" s="77" t="s">
        <v>25</v>
      </c>
      <c r="G106" s="66" t="s">
        <v>18</v>
      </c>
      <c r="H106" s="66" t="s">
        <v>20</v>
      </c>
      <c r="I106" s="66" t="s">
        <v>7</v>
      </c>
      <c r="J106" s="66" t="s">
        <v>24</v>
      </c>
      <c r="K106" s="66" t="s">
        <v>3</v>
      </c>
      <c r="L106" s="75"/>
      <c r="M106" s="19"/>
      <c r="N106" s="19"/>
      <c r="O106" s="20"/>
    </row>
    <row r="107" spans="2:15" x14ac:dyDescent="0.25">
      <c r="B107" s="16"/>
      <c r="C107" s="19"/>
      <c r="D107" s="19"/>
      <c r="E107" s="75"/>
      <c r="F107" s="78" t="s">
        <v>26</v>
      </c>
      <c r="G107" s="70">
        <f>+I107/H107</f>
        <v>0</v>
      </c>
      <c r="H107" s="64">
        <v>6.5458820000000042</v>
      </c>
      <c r="I107" s="64">
        <v>0</v>
      </c>
      <c r="J107" s="78">
        <v>57</v>
      </c>
      <c r="K107" s="70">
        <f>+J107/$J$111</f>
        <v>0.19453924914675769</v>
      </c>
      <c r="L107" s="75"/>
      <c r="M107" s="19"/>
      <c r="N107" s="19"/>
      <c r="O107" s="20"/>
    </row>
    <row r="108" spans="2:15" x14ac:dyDescent="0.25">
      <c r="B108" s="16"/>
      <c r="C108" s="19"/>
      <c r="D108" s="19"/>
      <c r="E108" s="75"/>
      <c r="F108" s="78" t="s">
        <v>27</v>
      </c>
      <c r="G108" s="70">
        <f t="shared" ref="G108:G111" si="15">+I108/H108</f>
        <v>0.15525918979387512</v>
      </c>
      <c r="H108" s="64">
        <v>30.433489999999995</v>
      </c>
      <c r="I108" s="64">
        <v>4.725079</v>
      </c>
      <c r="J108" s="78">
        <v>32</v>
      </c>
      <c r="K108" s="70">
        <f>+J108/$J$111</f>
        <v>0.10921501706484642</v>
      </c>
      <c r="L108" s="75"/>
      <c r="M108" s="19"/>
      <c r="N108" s="19"/>
      <c r="O108" s="20"/>
    </row>
    <row r="109" spans="2:15" x14ac:dyDescent="0.25">
      <c r="B109" s="16"/>
      <c r="C109" s="19"/>
      <c r="D109" s="19"/>
      <c r="E109" s="75"/>
      <c r="F109" s="78" t="s">
        <v>28</v>
      </c>
      <c r="G109" s="70">
        <f t="shared" si="15"/>
        <v>0.85611939065614473</v>
      </c>
      <c r="H109" s="64">
        <v>376.06004899999999</v>
      </c>
      <c r="I109" s="64">
        <v>321.95229999999992</v>
      </c>
      <c r="J109" s="78">
        <v>136</v>
      </c>
      <c r="K109" s="70">
        <f>+J109/$J$111</f>
        <v>0.46416382252559729</v>
      </c>
      <c r="L109" s="75"/>
      <c r="M109" s="19"/>
      <c r="N109" s="19"/>
      <c r="O109" s="20"/>
    </row>
    <row r="110" spans="2:15" x14ac:dyDescent="0.25">
      <c r="B110" s="16"/>
      <c r="C110" s="19"/>
      <c r="D110" s="19"/>
      <c r="E110" s="75"/>
      <c r="F110" s="78" t="s">
        <v>29</v>
      </c>
      <c r="G110" s="70">
        <f t="shared" si="15"/>
        <v>0.99906422131424122</v>
      </c>
      <c r="H110" s="64">
        <v>485.05379200000004</v>
      </c>
      <c r="I110" s="64">
        <v>484.59988899999996</v>
      </c>
      <c r="J110" s="78">
        <v>68</v>
      </c>
      <c r="K110" s="70">
        <f>+J110/$J$111</f>
        <v>0.23208191126279865</v>
      </c>
      <c r="L110" s="75"/>
      <c r="M110" s="19"/>
      <c r="N110" s="19"/>
      <c r="O110" s="20"/>
    </row>
    <row r="111" spans="2:15" x14ac:dyDescent="0.25">
      <c r="B111" s="16"/>
      <c r="C111" s="19"/>
      <c r="D111" s="19"/>
      <c r="E111" s="75"/>
      <c r="F111" s="79" t="s">
        <v>0</v>
      </c>
      <c r="G111" s="69">
        <f t="shared" si="15"/>
        <v>0.9033330352091189</v>
      </c>
      <c r="H111" s="65">
        <f t="shared" ref="H111:J111" si="16">SUM(H107:H110)</f>
        <v>898.09321300000011</v>
      </c>
      <c r="I111" s="65">
        <f t="shared" si="16"/>
        <v>811.27726799999982</v>
      </c>
      <c r="J111" s="79">
        <f t="shared" si="16"/>
        <v>293</v>
      </c>
      <c r="K111" s="69">
        <f>+J111/$J$111</f>
        <v>1</v>
      </c>
      <c r="L111" s="75"/>
      <c r="M111" s="19"/>
      <c r="N111" s="19"/>
      <c r="O111" s="20"/>
    </row>
    <row r="112" spans="2:15" x14ac:dyDescent="0.25">
      <c r="B112" s="16"/>
      <c r="C112" s="19"/>
      <c r="E112" s="11"/>
      <c r="F112" s="117" t="s">
        <v>82</v>
      </c>
      <c r="G112" s="117"/>
      <c r="H112" s="117"/>
      <c r="I112" s="117"/>
      <c r="J112" s="117"/>
      <c r="K112" s="117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31" t="s">
        <v>30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7"/>
    </row>
    <row r="119" spans="2:15" x14ac:dyDescent="0.25">
      <c r="B119" s="1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73.6%, mientras que para los proyectos del tipo social se registra un avance del 70.9% a dos meses de culminar el año 2017. Cabe resaltar que estos dos tipos de proyectos absorben el 96.8%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5"/>
      <c r="D122" s="75"/>
      <c r="E122" s="5"/>
      <c r="F122" s="5"/>
      <c r="G122" s="5"/>
      <c r="H122" s="5"/>
      <c r="I122" s="5"/>
      <c r="J122" s="5"/>
      <c r="K122" s="5"/>
      <c r="L122" s="5"/>
      <c r="M122" s="75"/>
      <c r="N122" s="75"/>
      <c r="O122" s="20"/>
    </row>
    <row r="123" spans="2:15" x14ac:dyDescent="0.25">
      <c r="B123" s="16"/>
      <c r="C123" s="75"/>
      <c r="D123" s="75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5"/>
      <c r="N123" s="75"/>
      <c r="O123" s="20"/>
    </row>
    <row r="124" spans="2:15" x14ac:dyDescent="0.25">
      <c r="B124" s="16"/>
      <c r="C124" s="75"/>
      <c r="D124" s="75"/>
      <c r="E124" s="5"/>
      <c r="F124" s="129" t="s">
        <v>1</v>
      </c>
      <c r="G124" s="129"/>
      <c r="H124" s="129"/>
      <c r="I124" s="129"/>
      <c r="J124" s="129"/>
      <c r="K124" s="129"/>
      <c r="L124" s="5"/>
      <c r="M124" s="75"/>
      <c r="N124" s="75"/>
      <c r="O124" s="20"/>
    </row>
    <row r="125" spans="2:15" x14ac:dyDescent="0.25">
      <c r="B125" s="16"/>
      <c r="C125" s="75"/>
      <c r="D125" s="75"/>
      <c r="E125" s="5"/>
      <c r="F125" s="130" t="s">
        <v>32</v>
      </c>
      <c r="G125" s="130"/>
      <c r="H125" s="66" t="s">
        <v>6</v>
      </c>
      <c r="I125" s="66" t="s">
        <v>16</v>
      </c>
      <c r="J125" s="66" t="s">
        <v>17</v>
      </c>
      <c r="K125" s="66" t="s">
        <v>18</v>
      </c>
      <c r="L125" s="5"/>
      <c r="M125" s="75"/>
      <c r="N125" s="75"/>
      <c r="O125" s="20"/>
    </row>
    <row r="126" spans="2:15" ht="15" customHeight="1" x14ac:dyDescent="0.25">
      <c r="B126" s="16"/>
      <c r="C126" s="75"/>
      <c r="D126" s="75"/>
      <c r="E126" s="5"/>
      <c r="F126" s="67" t="s">
        <v>13</v>
      </c>
      <c r="G126" s="49"/>
      <c r="H126" s="63">
        <v>200.36083499999998</v>
      </c>
      <c r="I126" s="70">
        <f>+H126/H$130</f>
        <v>0.54447504511642841</v>
      </c>
      <c r="J126" s="64">
        <v>147.38930499999998</v>
      </c>
      <c r="K126" s="70">
        <f>+J126/H126</f>
        <v>0.73561933897909737</v>
      </c>
      <c r="L126" s="5"/>
      <c r="M126" s="75"/>
      <c r="N126" s="75"/>
      <c r="O126" s="20"/>
    </row>
    <row r="127" spans="2:15" x14ac:dyDescent="0.25">
      <c r="B127" s="16"/>
      <c r="C127" s="75"/>
      <c r="D127" s="75"/>
      <c r="E127" s="5"/>
      <c r="F127" s="67" t="s">
        <v>14</v>
      </c>
      <c r="G127" s="49"/>
      <c r="H127" s="64">
        <v>155.95617799999999</v>
      </c>
      <c r="I127" s="70">
        <f t="shared" ref="I127:I129" si="17">+H127/H$130</f>
        <v>0.42380661396592678</v>
      </c>
      <c r="J127" s="64">
        <v>110.60110900000001</v>
      </c>
      <c r="K127" s="70">
        <f t="shared" ref="K127:K130" si="18">+J127/H127</f>
        <v>0.70918068407652313</v>
      </c>
      <c r="L127" s="5"/>
      <c r="M127" s="75"/>
      <c r="N127" s="75"/>
      <c r="O127" s="20"/>
    </row>
    <row r="128" spans="2:15" x14ac:dyDescent="0.25">
      <c r="B128" s="16"/>
      <c r="C128" s="75"/>
      <c r="D128" s="75"/>
      <c r="E128" s="5"/>
      <c r="F128" s="67" t="s">
        <v>23</v>
      </c>
      <c r="G128" s="49"/>
      <c r="H128" s="64">
        <v>8.6753080000000011</v>
      </c>
      <c r="I128" s="70">
        <f t="shared" si="17"/>
        <v>2.357491030968659E-2</v>
      </c>
      <c r="J128" s="64">
        <v>8.514361000000001</v>
      </c>
      <c r="K128" s="70">
        <f t="shared" si="18"/>
        <v>0.9814476903874767</v>
      </c>
      <c r="L128" s="5"/>
      <c r="M128" s="75"/>
      <c r="N128" s="75"/>
      <c r="O128" s="20"/>
    </row>
    <row r="129" spans="2:15" x14ac:dyDescent="0.25">
      <c r="B129" s="16"/>
      <c r="C129" s="75"/>
      <c r="D129" s="75"/>
      <c r="E129" s="5"/>
      <c r="F129" s="67" t="s">
        <v>15</v>
      </c>
      <c r="G129" s="49"/>
      <c r="H129" s="64">
        <v>2.9966930000000001</v>
      </c>
      <c r="I129" s="70">
        <f t="shared" si="17"/>
        <v>8.143430607958314E-3</v>
      </c>
      <c r="J129" s="64">
        <v>1.9503330000000001</v>
      </c>
      <c r="K129" s="70">
        <f t="shared" si="18"/>
        <v>0.65082842987252953</v>
      </c>
      <c r="L129" s="5"/>
      <c r="M129" s="75"/>
      <c r="N129" s="75"/>
      <c r="O129" s="20"/>
    </row>
    <row r="130" spans="2:15" x14ac:dyDescent="0.25">
      <c r="B130" s="16"/>
      <c r="C130" s="75"/>
      <c r="D130" s="75"/>
      <c r="E130" s="5"/>
      <c r="F130" s="68" t="s">
        <v>0</v>
      </c>
      <c r="G130" s="51"/>
      <c r="H130" s="65">
        <f>SUM(H126:H129)</f>
        <v>367.98901399999994</v>
      </c>
      <c r="I130" s="69">
        <f>SUM(I126:I129)</f>
        <v>1.0000000000000002</v>
      </c>
      <c r="J130" s="65">
        <f>SUM(J126:J129)</f>
        <v>268.455108</v>
      </c>
      <c r="K130" s="69">
        <f t="shared" si="18"/>
        <v>0.72951935461855943</v>
      </c>
      <c r="L130" s="5"/>
      <c r="M130" s="75"/>
      <c r="N130" s="75"/>
      <c r="O130" s="20"/>
    </row>
    <row r="131" spans="2:15" x14ac:dyDescent="0.25">
      <c r="B131" s="16"/>
      <c r="C131" s="19"/>
      <c r="E131" s="11"/>
      <c r="F131" s="117" t="s">
        <v>82</v>
      </c>
      <c r="G131" s="117"/>
      <c r="H131" s="117"/>
      <c r="I131" s="117"/>
      <c r="J131" s="117"/>
      <c r="K131" s="117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TRANSPORTE cuenta con el mayor presupuesto en esta región, con un nivel de ejecución del 70.1%, del mismo modo para proyectos SALUD se tiene un nivel de avance de 68.0%. Cabe destacar que solo estos dos sectores concentran el 74.9%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5"/>
      <c r="D135" s="5"/>
      <c r="E135" s="5"/>
      <c r="F135" s="5"/>
      <c r="G135" s="5"/>
      <c r="H135" s="75"/>
      <c r="I135" s="75"/>
      <c r="J135" s="75"/>
      <c r="K135" s="75"/>
      <c r="L135" s="75"/>
      <c r="M135" s="75"/>
      <c r="N135" s="75"/>
      <c r="O135" s="20"/>
    </row>
    <row r="136" spans="2:15" x14ac:dyDescent="0.25">
      <c r="B136" s="16"/>
      <c r="C136" s="75"/>
      <c r="D136" s="5"/>
      <c r="E136" s="128" t="s">
        <v>61</v>
      </c>
      <c r="F136" s="128"/>
      <c r="G136" s="128"/>
      <c r="H136" s="128"/>
      <c r="I136" s="128"/>
      <c r="J136" s="128"/>
      <c r="K136" s="128"/>
      <c r="L136" s="128"/>
      <c r="M136" s="75"/>
      <c r="N136" s="75"/>
      <c r="O136" s="20"/>
    </row>
    <row r="137" spans="2:15" x14ac:dyDescent="0.25">
      <c r="B137" s="16"/>
      <c r="C137" s="75"/>
      <c r="D137" s="5"/>
      <c r="E137" s="5"/>
      <c r="F137" s="129" t="s">
        <v>1</v>
      </c>
      <c r="G137" s="129"/>
      <c r="H137" s="129"/>
      <c r="I137" s="129"/>
      <c r="J137" s="129"/>
      <c r="K137" s="129"/>
      <c r="L137" s="5"/>
      <c r="M137" s="75"/>
      <c r="N137" s="75"/>
      <c r="O137" s="20"/>
    </row>
    <row r="138" spans="2:15" x14ac:dyDescent="0.25">
      <c r="B138" s="16"/>
      <c r="C138" s="75"/>
      <c r="D138" s="5"/>
      <c r="E138" s="75"/>
      <c r="F138" s="130" t="s">
        <v>22</v>
      </c>
      <c r="G138" s="130"/>
      <c r="H138" s="66" t="s">
        <v>20</v>
      </c>
      <c r="I138" s="66" t="s">
        <v>3</v>
      </c>
      <c r="J138" s="66" t="s">
        <v>21</v>
      </c>
      <c r="K138" s="66" t="s">
        <v>18</v>
      </c>
      <c r="L138" s="5"/>
      <c r="M138" s="75"/>
      <c r="N138" s="75"/>
      <c r="O138" s="20"/>
    </row>
    <row r="139" spans="2:15" x14ac:dyDescent="0.25">
      <c r="B139" s="16"/>
      <c r="C139" s="75"/>
      <c r="D139" s="5"/>
      <c r="E139" s="75"/>
      <c r="F139" s="67" t="s">
        <v>50</v>
      </c>
      <c r="G139" s="73"/>
      <c r="H139" s="64">
        <v>171.20013699999998</v>
      </c>
      <c r="I139" s="70">
        <f>+H139/H$147</f>
        <v>0.4652316522688365</v>
      </c>
      <c r="J139" s="64">
        <v>119.98282399999999</v>
      </c>
      <c r="K139" s="70">
        <f>+J139/H139</f>
        <v>0.70083369150574926</v>
      </c>
      <c r="L139" s="5"/>
      <c r="M139" s="75"/>
      <c r="N139" s="75"/>
      <c r="O139" s="20"/>
    </row>
    <row r="140" spans="2:15" x14ac:dyDescent="0.25">
      <c r="B140" s="16"/>
      <c r="C140" s="75"/>
      <c r="D140" s="5"/>
      <c r="E140" s="75"/>
      <c r="F140" s="67" t="s">
        <v>59</v>
      </c>
      <c r="G140" s="73"/>
      <c r="H140" s="64">
        <v>104.35505999999999</v>
      </c>
      <c r="I140" s="70">
        <f t="shared" ref="I140:I146" si="19">+H140/H$147</f>
        <v>0.28358199845607351</v>
      </c>
      <c r="J140" s="64">
        <v>71.010113000000004</v>
      </c>
      <c r="K140" s="70">
        <f t="shared" ref="K140:K147" si="20">+J140/H140</f>
        <v>0.68046640958282245</v>
      </c>
      <c r="L140" s="5"/>
      <c r="M140" s="75"/>
      <c r="N140" s="75"/>
      <c r="O140" s="20"/>
    </row>
    <row r="141" spans="2:15" x14ac:dyDescent="0.25">
      <c r="B141" s="16"/>
      <c r="C141" s="75"/>
      <c r="D141" s="5"/>
      <c r="E141" s="75"/>
      <c r="F141" s="67" t="s">
        <v>52</v>
      </c>
      <c r="G141" s="73"/>
      <c r="H141" s="64">
        <v>38.870021000000001</v>
      </c>
      <c r="I141" s="70">
        <f t="shared" si="19"/>
        <v>0.10562821041173802</v>
      </c>
      <c r="J141" s="64">
        <v>27.409255000000002</v>
      </c>
      <c r="K141" s="70">
        <f t="shared" si="20"/>
        <v>0.70515153567835742</v>
      </c>
      <c r="L141" s="5"/>
      <c r="M141" s="75"/>
      <c r="N141" s="75"/>
      <c r="O141" s="20"/>
    </row>
    <row r="142" spans="2:15" x14ac:dyDescent="0.25">
      <c r="B142" s="16"/>
      <c r="C142" s="75"/>
      <c r="D142" s="5"/>
      <c r="E142" s="75"/>
      <c r="F142" s="67" t="s">
        <v>53</v>
      </c>
      <c r="G142" s="73"/>
      <c r="H142" s="64">
        <v>21.148361000000001</v>
      </c>
      <c r="I142" s="70">
        <f t="shared" si="19"/>
        <v>5.7470087952136539E-2</v>
      </c>
      <c r="J142" s="64">
        <v>20.521729999999998</v>
      </c>
      <c r="K142" s="70">
        <f t="shared" si="20"/>
        <v>0.97036976056915225</v>
      </c>
      <c r="L142" s="5"/>
      <c r="M142" s="75"/>
      <c r="N142" s="75"/>
      <c r="O142" s="20"/>
    </row>
    <row r="143" spans="2:15" x14ac:dyDescent="0.25">
      <c r="B143" s="16"/>
      <c r="C143" s="75"/>
      <c r="D143" s="5"/>
      <c r="E143" s="75"/>
      <c r="F143" s="67" t="s">
        <v>84</v>
      </c>
      <c r="G143" s="73"/>
      <c r="H143" s="64">
        <v>12.731097</v>
      </c>
      <c r="I143" s="70">
        <f t="shared" si="19"/>
        <v>3.4596405098115242E-2</v>
      </c>
      <c r="J143" s="64">
        <v>12.181741000000001</v>
      </c>
      <c r="K143" s="70">
        <f>+J143/H143</f>
        <v>0.95684928015237025</v>
      </c>
      <c r="L143" s="5"/>
      <c r="M143" s="75"/>
      <c r="N143" s="75"/>
      <c r="O143" s="20"/>
    </row>
    <row r="144" spans="2:15" x14ac:dyDescent="0.25">
      <c r="B144" s="16"/>
      <c r="C144" s="75"/>
      <c r="D144" s="5"/>
      <c r="E144" s="75"/>
      <c r="F144" s="67" t="s">
        <v>60</v>
      </c>
      <c r="G144" s="73"/>
      <c r="H144" s="64">
        <v>8.6753080000000011</v>
      </c>
      <c r="I144" s="70">
        <f t="shared" si="19"/>
        <v>2.357491030968659E-2</v>
      </c>
      <c r="J144" s="64">
        <v>8.514361000000001</v>
      </c>
      <c r="K144" s="70">
        <f t="shared" si="20"/>
        <v>0.9814476903874767</v>
      </c>
      <c r="L144" s="5"/>
      <c r="M144" s="75"/>
      <c r="N144" s="75"/>
      <c r="O144" s="20"/>
    </row>
    <row r="145" spans="2:15" x14ac:dyDescent="0.25">
      <c r="B145" s="16"/>
      <c r="C145" s="75"/>
      <c r="D145" s="5"/>
      <c r="E145" s="75"/>
      <c r="F145" s="67" t="s">
        <v>86</v>
      </c>
      <c r="G145" s="73"/>
      <c r="H145" s="64">
        <v>6.1166879999999999</v>
      </c>
      <c r="I145" s="70">
        <f t="shared" si="19"/>
        <v>1.662193100145104E-2</v>
      </c>
      <c r="J145" s="64">
        <v>5.0864520000000004</v>
      </c>
      <c r="K145" s="70">
        <f t="shared" si="20"/>
        <v>0.8315696337625853</v>
      </c>
      <c r="L145" s="5"/>
      <c r="M145" s="75"/>
      <c r="N145" s="75"/>
      <c r="O145" s="20"/>
    </row>
    <row r="146" spans="2:15" x14ac:dyDescent="0.25">
      <c r="B146" s="16"/>
      <c r="C146" s="75"/>
      <c r="D146" s="5"/>
      <c r="E146" s="75"/>
      <c r="F146" s="67" t="s">
        <v>55</v>
      </c>
      <c r="G146" s="73"/>
      <c r="H146" s="64">
        <v>4.8923420000000002</v>
      </c>
      <c r="I146" s="70">
        <f t="shared" si="19"/>
        <v>1.3294804501962661E-2</v>
      </c>
      <c r="J146" s="64">
        <v>3.7486319999999997</v>
      </c>
      <c r="K146" s="70">
        <f t="shared" si="20"/>
        <v>0.76622443811164465</v>
      </c>
      <c r="L146" s="5"/>
      <c r="M146" s="75"/>
      <c r="N146" s="75"/>
      <c r="O146" s="20"/>
    </row>
    <row r="147" spans="2:15" x14ac:dyDescent="0.25">
      <c r="B147" s="16"/>
      <c r="C147" s="75"/>
      <c r="D147" s="5"/>
      <c r="E147" s="75"/>
      <c r="F147" s="68" t="s">
        <v>0</v>
      </c>
      <c r="G147" s="74"/>
      <c r="H147" s="65">
        <f>SUM(H139:H146)</f>
        <v>367.98901399999994</v>
      </c>
      <c r="I147" s="69">
        <f>SUM(I139:I146)</f>
        <v>1.0000000000000002</v>
      </c>
      <c r="J147" s="65">
        <f>SUM(J139:J146)</f>
        <v>268.45510799999994</v>
      </c>
      <c r="K147" s="69">
        <f t="shared" si="20"/>
        <v>0.72951935461855932</v>
      </c>
      <c r="L147" s="5"/>
      <c r="M147" s="75"/>
      <c r="N147" s="75"/>
      <c r="O147" s="20"/>
    </row>
    <row r="148" spans="2:15" x14ac:dyDescent="0.25">
      <c r="B148" s="16"/>
      <c r="C148" s="19"/>
      <c r="E148" s="11"/>
      <c r="F148" s="117" t="s">
        <v>82</v>
      </c>
      <c r="G148" s="117"/>
      <c r="H148" s="117"/>
      <c r="I148" s="117"/>
      <c r="J148" s="117"/>
      <c r="K148" s="117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2"/>
      <c r="G149" s="42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8" t="str">
        <f>+CONCATENATE("Al cierre del 2017, 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cierre del 2017,  de los 182  proyectos presupuestados para el 2017, 23 no cuentan con ningún avance en ejecución del gasto, mientras que 10 (5.5% de proyectos) no superan el 50,0% de ejecución, 82 proyectos (45.1% del total) tienen un nivel de ejecución mayor al 50,0% pero no culminan al 100% y 67 proyectos por S/ 84.7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19"/>
      <c r="D152" s="19"/>
      <c r="E152" s="75"/>
      <c r="F152" s="75"/>
      <c r="G152" s="75"/>
      <c r="H152" s="75"/>
      <c r="I152" s="75"/>
      <c r="J152" s="75"/>
      <c r="K152" s="75"/>
      <c r="L152" s="75"/>
      <c r="M152" s="19"/>
      <c r="N152" s="19"/>
      <c r="O152" s="20"/>
    </row>
    <row r="153" spans="2:15" x14ac:dyDescent="0.25">
      <c r="B153" s="16"/>
      <c r="C153" s="19"/>
      <c r="D153" s="19"/>
      <c r="E153" s="128" t="s">
        <v>66</v>
      </c>
      <c r="F153" s="128"/>
      <c r="G153" s="128"/>
      <c r="H153" s="128"/>
      <c r="I153" s="128"/>
      <c r="J153" s="128"/>
      <c r="K153" s="128"/>
      <c r="L153" s="128"/>
      <c r="M153" s="19"/>
      <c r="N153" s="19"/>
      <c r="O153" s="20"/>
    </row>
    <row r="154" spans="2:15" x14ac:dyDescent="0.25">
      <c r="B154" s="16"/>
      <c r="C154" s="19"/>
      <c r="D154" s="19"/>
      <c r="E154" s="5"/>
      <c r="F154" s="129" t="s">
        <v>33</v>
      </c>
      <c r="G154" s="129"/>
      <c r="H154" s="129"/>
      <c r="I154" s="129"/>
      <c r="J154" s="129"/>
      <c r="K154" s="129"/>
      <c r="L154" s="5"/>
      <c r="M154" s="19"/>
      <c r="N154" s="19"/>
      <c r="O154" s="20"/>
    </row>
    <row r="155" spans="2:15" x14ac:dyDescent="0.25">
      <c r="B155" s="16"/>
      <c r="C155" s="19"/>
      <c r="D155" s="19"/>
      <c r="E155" s="75"/>
      <c r="F155" s="66" t="s">
        <v>25</v>
      </c>
      <c r="G155" s="66" t="s">
        <v>18</v>
      </c>
      <c r="H155" s="66" t="s">
        <v>20</v>
      </c>
      <c r="I155" s="66" t="s">
        <v>7</v>
      </c>
      <c r="J155" s="66" t="s">
        <v>24</v>
      </c>
      <c r="K155" s="66" t="s">
        <v>3</v>
      </c>
      <c r="L155" s="75"/>
      <c r="M155" s="19"/>
      <c r="N155" s="19"/>
      <c r="O155" s="20"/>
    </row>
    <row r="156" spans="2:15" x14ac:dyDescent="0.25">
      <c r="B156" s="16"/>
      <c r="C156" s="19"/>
      <c r="D156" s="19"/>
      <c r="E156" s="75"/>
      <c r="F156" s="78" t="s">
        <v>26</v>
      </c>
      <c r="G156" s="70">
        <f>+I156/H156</f>
        <v>0</v>
      </c>
      <c r="H156" s="64">
        <v>15.435488999999997</v>
      </c>
      <c r="I156" s="64">
        <v>0</v>
      </c>
      <c r="J156" s="78">
        <v>23</v>
      </c>
      <c r="K156" s="70">
        <f>+J156/J$160</f>
        <v>0.12637362637362637</v>
      </c>
      <c r="L156" s="75"/>
      <c r="M156" s="19"/>
      <c r="N156" s="19"/>
      <c r="O156" s="20"/>
    </row>
    <row r="157" spans="2:15" x14ac:dyDescent="0.25">
      <c r="B157" s="16"/>
      <c r="C157" s="19"/>
      <c r="D157" s="19"/>
      <c r="E157" s="75"/>
      <c r="F157" s="78" t="s">
        <v>27</v>
      </c>
      <c r="G157" s="70">
        <f t="shared" ref="G157:G160" si="21">+I157/H157</f>
        <v>0.361807556382574</v>
      </c>
      <c r="H157" s="64">
        <v>61.158390999999995</v>
      </c>
      <c r="I157" s="64">
        <v>22.127568000000004</v>
      </c>
      <c r="J157" s="78">
        <v>10</v>
      </c>
      <c r="K157" s="70">
        <f t="shared" ref="K157:K159" si="22">+J157/J$160</f>
        <v>5.4945054945054944E-2</v>
      </c>
      <c r="L157" s="75"/>
      <c r="M157" s="19"/>
      <c r="N157" s="19"/>
      <c r="O157" s="20"/>
    </row>
    <row r="158" spans="2:15" x14ac:dyDescent="0.25">
      <c r="B158" s="16"/>
      <c r="C158" s="19"/>
      <c r="D158" s="19"/>
      <c r="E158" s="75"/>
      <c r="F158" s="78" t="s">
        <v>28</v>
      </c>
      <c r="G158" s="70">
        <f t="shared" si="21"/>
        <v>0.78631218313700935</v>
      </c>
      <c r="H158" s="64">
        <v>205.61410399999991</v>
      </c>
      <c r="I158" s="64">
        <v>161.67687500000002</v>
      </c>
      <c r="J158" s="78">
        <v>82</v>
      </c>
      <c r="K158" s="70">
        <f t="shared" si="22"/>
        <v>0.45054945054945056</v>
      </c>
      <c r="L158" s="75"/>
      <c r="M158" s="19"/>
      <c r="N158" s="19"/>
      <c r="O158" s="20"/>
    </row>
    <row r="159" spans="2:15" x14ac:dyDescent="0.25">
      <c r="B159" s="16"/>
      <c r="C159" s="19"/>
      <c r="D159" s="19"/>
      <c r="E159" s="75"/>
      <c r="F159" s="78" t="s">
        <v>29</v>
      </c>
      <c r="G159" s="70">
        <f t="shared" si="21"/>
        <v>0.98682277421942788</v>
      </c>
      <c r="H159" s="64">
        <v>85.781029999999987</v>
      </c>
      <c r="I159" s="64">
        <v>84.650673999999952</v>
      </c>
      <c r="J159" s="78">
        <v>67</v>
      </c>
      <c r="K159" s="70">
        <f t="shared" si="22"/>
        <v>0.36813186813186816</v>
      </c>
      <c r="L159" s="75"/>
      <c r="M159" s="19"/>
      <c r="N159" s="19"/>
      <c r="O159" s="20"/>
    </row>
    <row r="160" spans="2:15" x14ac:dyDescent="0.25">
      <c r="B160" s="16"/>
      <c r="C160" s="19"/>
      <c r="D160" s="19"/>
      <c r="E160" s="75"/>
      <c r="F160" s="79" t="s">
        <v>0</v>
      </c>
      <c r="G160" s="69">
        <f t="shared" si="21"/>
        <v>0.72951937907581133</v>
      </c>
      <c r="H160" s="65">
        <f t="shared" ref="H160:J160" si="23">SUM(H156:H159)</f>
        <v>367.98901399999988</v>
      </c>
      <c r="I160" s="65">
        <f t="shared" si="23"/>
        <v>268.45511699999997</v>
      </c>
      <c r="J160" s="79">
        <f t="shared" si="23"/>
        <v>182</v>
      </c>
      <c r="K160" s="69">
        <f>SUM(K156:K159)</f>
        <v>1</v>
      </c>
      <c r="L160" s="75"/>
      <c r="M160" s="19"/>
      <c r="N160" s="19"/>
      <c r="O160" s="20"/>
    </row>
    <row r="161" spans="2:15" x14ac:dyDescent="0.25">
      <c r="B161" s="16"/>
      <c r="C161" s="19"/>
      <c r="E161" s="11"/>
      <c r="F161" s="117" t="s">
        <v>82</v>
      </c>
      <c r="G161" s="117"/>
      <c r="H161" s="117"/>
      <c r="I161" s="117"/>
      <c r="J161" s="117"/>
      <c r="K161" s="117"/>
      <c r="L161" s="11"/>
      <c r="N161" s="19"/>
      <c r="O161" s="20"/>
    </row>
    <row r="162" spans="2:15" x14ac:dyDescent="0.25">
      <c r="B162" s="16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31" t="s">
        <v>31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7"/>
    </row>
    <row r="168" spans="2:15" x14ac:dyDescent="0.25">
      <c r="B168" s="1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74.1%, mientras que para los proyectos del tipo social se registra un avance del 60.8% a dos meses de culminar el año 2017. Cabe resaltar que estos dos tipos de proyectos absorben el 92.8%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5"/>
      <c r="D171" s="75"/>
      <c r="E171" s="5"/>
      <c r="F171" s="5"/>
      <c r="G171" s="5"/>
      <c r="H171" s="5"/>
      <c r="I171" s="5"/>
      <c r="J171" s="5"/>
      <c r="K171" s="5"/>
      <c r="L171" s="5"/>
      <c r="M171" s="75"/>
      <c r="N171" s="75"/>
      <c r="O171" s="20"/>
    </row>
    <row r="172" spans="2:15" x14ac:dyDescent="0.25">
      <c r="B172" s="16"/>
      <c r="C172" s="75"/>
      <c r="D172" s="75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5"/>
      <c r="N172" s="75"/>
      <c r="O172" s="20"/>
    </row>
    <row r="173" spans="2:15" x14ac:dyDescent="0.25">
      <c r="B173" s="16"/>
      <c r="C173" s="75"/>
      <c r="D173" s="75"/>
      <c r="E173" s="5"/>
      <c r="F173" s="129" t="s">
        <v>1</v>
      </c>
      <c r="G173" s="129"/>
      <c r="H173" s="129"/>
      <c r="I173" s="129"/>
      <c r="J173" s="129"/>
      <c r="K173" s="129"/>
      <c r="L173" s="5"/>
      <c r="M173" s="75"/>
      <c r="N173" s="75"/>
      <c r="O173" s="20"/>
    </row>
    <row r="174" spans="2:15" x14ac:dyDescent="0.25">
      <c r="B174" s="16"/>
      <c r="C174" s="75"/>
      <c r="D174" s="75"/>
      <c r="E174" s="5"/>
      <c r="F174" s="130" t="s">
        <v>32</v>
      </c>
      <c r="G174" s="130"/>
      <c r="H174" s="66" t="s">
        <v>6</v>
      </c>
      <c r="I174" s="66" t="s">
        <v>16</v>
      </c>
      <c r="J174" s="66" t="s">
        <v>17</v>
      </c>
      <c r="K174" s="66" t="s">
        <v>18</v>
      </c>
      <c r="L174" s="5"/>
      <c r="M174" s="75"/>
      <c r="N174" s="75"/>
      <c r="O174" s="20"/>
    </row>
    <row r="175" spans="2:15" x14ac:dyDescent="0.25">
      <c r="B175" s="16"/>
      <c r="C175" s="75"/>
      <c r="D175" s="75"/>
      <c r="E175" s="5"/>
      <c r="F175" s="67" t="s">
        <v>13</v>
      </c>
      <c r="G175" s="49"/>
      <c r="H175" s="63">
        <v>257.32825500000001</v>
      </c>
      <c r="I175" s="70">
        <f>+H175/H$179</f>
        <v>0.24095729742634933</v>
      </c>
      <c r="J175" s="64">
        <v>190.71604400000001</v>
      </c>
      <c r="K175" s="70">
        <f>+J175/H175</f>
        <v>0.74113914929396307</v>
      </c>
      <c r="L175" s="5"/>
      <c r="M175" s="75"/>
      <c r="N175" s="75"/>
      <c r="O175" s="20"/>
    </row>
    <row r="176" spans="2:15" x14ac:dyDescent="0.25">
      <c r="B176" s="16"/>
      <c r="C176" s="75"/>
      <c r="D176" s="75"/>
      <c r="E176" s="5"/>
      <c r="F176" s="67" t="s">
        <v>14</v>
      </c>
      <c r="G176" s="49"/>
      <c r="H176" s="64">
        <v>733.20862199999999</v>
      </c>
      <c r="I176" s="70">
        <f>+H176/H$179</f>
        <v>0.68656264741241779</v>
      </c>
      <c r="J176" s="64">
        <v>446.09036100000003</v>
      </c>
      <c r="K176" s="70">
        <f t="shared" ref="K176:K179" si="24">+J176/H176</f>
        <v>0.60840850423060089</v>
      </c>
      <c r="L176" s="5"/>
      <c r="M176" s="75"/>
      <c r="N176" s="75"/>
      <c r="O176" s="20"/>
    </row>
    <row r="177" spans="2:15" x14ac:dyDescent="0.25">
      <c r="B177" s="16"/>
      <c r="C177" s="75"/>
      <c r="D177" s="75"/>
      <c r="E177" s="5"/>
      <c r="F177" s="67" t="s">
        <v>23</v>
      </c>
      <c r="G177" s="49"/>
      <c r="H177" s="64">
        <v>16.632420999999997</v>
      </c>
      <c r="I177" s="70">
        <f t="shared" ref="I177:I178" si="25">+H177/H$179</f>
        <v>1.5574283569510305E-2</v>
      </c>
      <c r="J177" s="64">
        <v>11.895314000000001</v>
      </c>
      <c r="K177" s="70">
        <f t="shared" si="24"/>
        <v>0.71518836614344972</v>
      </c>
      <c r="L177" s="5"/>
      <c r="M177" s="75"/>
      <c r="N177" s="75"/>
      <c r="O177" s="20"/>
    </row>
    <row r="178" spans="2:15" x14ac:dyDescent="0.25">
      <c r="B178" s="16"/>
      <c r="C178" s="75"/>
      <c r="D178" s="75"/>
      <c r="E178" s="5"/>
      <c r="F178" s="67" t="s">
        <v>15</v>
      </c>
      <c r="G178" s="49"/>
      <c r="H178" s="64">
        <v>60.772024999999999</v>
      </c>
      <c r="I178" s="70">
        <f t="shared" si="25"/>
        <v>5.6905771591722554E-2</v>
      </c>
      <c r="J178" s="64">
        <v>41.157505</v>
      </c>
      <c r="K178" s="70">
        <f t="shared" si="24"/>
        <v>0.67724425835736102</v>
      </c>
      <c r="L178" s="5"/>
      <c r="M178" s="75"/>
      <c r="N178" s="75"/>
      <c r="O178" s="20"/>
    </row>
    <row r="179" spans="2:15" x14ac:dyDescent="0.25">
      <c r="B179" s="16"/>
      <c r="C179" s="75"/>
      <c r="D179" s="75"/>
      <c r="E179" s="5"/>
      <c r="F179" s="68" t="s">
        <v>0</v>
      </c>
      <c r="G179" s="51"/>
      <c r="H179" s="52">
        <f>SUM(H175:H178)</f>
        <v>1067.941323</v>
      </c>
      <c r="I179" s="69">
        <f>SUM(I175:I178)</f>
        <v>1</v>
      </c>
      <c r="J179" s="65">
        <f>SUM(J175:J178)</f>
        <v>689.85922400000004</v>
      </c>
      <c r="K179" s="69">
        <f t="shared" si="24"/>
        <v>0.64597109330134983</v>
      </c>
      <c r="L179" s="5"/>
      <c r="M179" s="75"/>
      <c r="N179" s="75"/>
      <c r="O179" s="20"/>
    </row>
    <row r="180" spans="2:15" x14ac:dyDescent="0.25">
      <c r="B180" s="16"/>
      <c r="C180" s="19"/>
      <c r="E180" s="11"/>
      <c r="F180" s="117" t="s">
        <v>82</v>
      </c>
      <c r="G180" s="117"/>
      <c r="H180" s="117"/>
      <c r="I180" s="117"/>
      <c r="J180" s="117"/>
      <c r="K180" s="117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SANEAMIENTO cuenta con el mayor presupuesto en esta región, con un nivel de ejecución del 57.5%, del mismo modo para proyectos TRANSPORTE se tiene un nivel de avance de 76.8%. Cabe destacar que solo estos dos sectores concentran el 63.6%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5"/>
      <c r="D184" s="5"/>
      <c r="E184" s="5"/>
      <c r="F184" s="5"/>
      <c r="G184" s="5"/>
      <c r="H184" s="75"/>
      <c r="I184" s="75"/>
      <c r="J184" s="75"/>
      <c r="K184" s="75"/>
      <c r="L184" s="75"/>
      <c r="M184" s="75"/>
      <c r="N184" s="75"/>
      <c r="O184" s="20"/>
    </row>
    <row r="185" spans="2:15" x14ac:dyDescent="0.25">
      <c r="B185" s="16"/>
      <c r="C185" s="75"/>
      <c r="D185" s="5"/>
      <c r="E185" s="128" t="s">
        <v>61</v>
      </c>
      <c r="F185" s="128"/>
      <c r="G185" s="128"/>
      <c r="H185" s="128"/>
      <c r="I185" s="128"/>
      <c r="J185" s="128"/>
      <c r="K185" s="128"/>
      <c r="L185" s="128"/>
      <c r="M185" s="75"/>
      <c r="N185" s="75"/>
      <c r="O185" s="20"/>
    </row>
    <row r="186" spans="2:15" x14ac:dyDescent="0.25">
      <c r="B186" s="16"/>
      <c r="C186" s="75"/>
      <c r="D186" s="5"/>
      <c r="E186" s="5"/>
      <c r="F186" s="129" t="s">
        <v>1</v>
      </c>
      <c r="G186" s="129"/>
      <c r="H186" s="129"/>
      <c r="I186" s="129"/>
      <c r="J186" s="129"/>
      <c r="K186" s="129"/>
      <c r="L186" s="5"/>
      <c r="M186" s="75"/>
      <c r="N186" s="75"/>
      <c r="O186" s="20"/>
    </row>
    <row r="187" spans="2:15" x14ac:dyDescent="0.25">
      <c r="B187" s="16"/>
      <c r="C187" s="75"/>
      <c r="D187" s="5"/>
      <c r="E187" s="75"/>
      <c r="F187" s="130" t="s">
        <v>22</v>
      </c>
      <c r="G187" s="130"/>
      <c r="H187" s="66" t="s">
        <v>20</v>
      </c>
      <c r="I187" s="66" t="s">
        <v>3</v>
      </c>
      <c r="J187" s="66" t="s">
        <v>21</v>
      </c>
      <c r="K187" s="66" t="s">
        <v>18</v>
      </c>
      <c r="L187" s="5"/>
      <c r="M187" s="75"/>
      <c r="N187" s="75"/>
      <c r="O187" s="20"/>
    </row>
    <row r="188" spans="2:15" x14ac:dyDescent="0.25">
      <c r="B188" s="16"/>
      <c r="C188" s="75"/>
      <c r="D188" s="5"/>
      <c r="E188" s="75"/>
      <c r="F188" s="67" t="s">
        <v>51</v>
      </c>
      <c r="G188" s="73"/>
      <c r="H188" s="64">
        <v>520.62345600000003</v>
      </c>
      <c r="I188" s="70">
        <f>+H188/H$196</f>
        <v>0.48750192991642483</v>
      </c>
      <c r="J188" s="64">
        <v>299.18378200000001</v>
      </c>
      <c r="K188" s="70">
        <f>+J188/H188</f>
        <v>0.57466443079352914</v>
      </c>
      <c r="L188" s="5"/>
      <c r="M188" s="75"/>
      <c r="N188" s="75"/>
      <c r="O188" s="20"/>
    </row>
    <row r="189" spans="2:15" x14ac:dyDescent="0.25">
      <c r="B189" s="16"/>
      <c r="C189" s="75"/>
      <c r="D189" s="5"/>
      <c r="E189" s="75"/>
      <c r="F189" s="67" t="s">
        <v>50</v>
      </c>
      <c r="G189" s="73"/>
      <c r="H189" s="64">
        <v>158.801592</v>
      </c>
      <c r="I189" s="70">
        <f t="shared" ref="I189:I195" si="26">+H189/H$196</f>
        <v>0.14869879887586296</v>
      </c>
      <c r="J189" s="64">
        <v>121.90753100000001</v>
      </c>
      <c r="K189" s="70">
        <f t="shared" ref="K189:K191" si="27">+J189/H189</f>
        <v>0.76767197019032407</v>
      </c>
      <c r="L189" s="5"/>
      <c r="M189" s="75"/>
      <c r="N189" s="75"/>
      <c r="O189" s="20"/>
    </row>
    <row r="190" spans="2:15" x14ac:dyDescent="0.25">
      <c r="B190" s="16"/>
      <c r="C190" s="75"/>
      <c r="D190" s="5"/>
      <c r="E190" s="75"/>
      <c r="F190" s="67" t="s">
        <v>52</v>
      </c>
      <c r="G190" s="73"/>
      <c r="H190" s="64">
        <v>132.12376</v>
      </c>
      <c r="I190" s="70">
        <f t="shared" si="26"/>
        <v>0.1237181829698709</v>
      </c>
      <c r="J190" s="64">
        <v>94.490918000000008</v>
      </c>
      <c r="K190" s="70">
        <f t="shared" si="27"/>
        <v>0.71516976204734106</v>
      </c>
      <c r="L190" s="5"/>
      <c r="M190" s="75"/>
      <c r="N190" s="75"/>
      <c r="O190" s="20"/>
    </row>
    <row r="191" spans="2:15" x14ac:dyDescent="0.25">
      <c r="B191" s="16"/>
      <c r="C191" s="75"/>
      <c r="D191" s="5"/>
      <c r="E191" s="75"/>
      <c r="F191" s="67" t="s">
        <v>84</v>
      </c>
      <c r="G191" s="73"/>
      <c r="H191" s="64">
        <v>66.997985</v>
      </c>
      <c r="I191" s="70">
        <f t="shared" si="26"/>
        <v>6.2735642452520779E-2</v>
      </c>
      <c r="J191" s="64">
        <v>45.763985999999996</v>
      </c>
      <c r="K191" s="70">
        <f t="shared" si="27"/>
        <v>0.68306511009249005</v>
      </c>
      <c r="L191" s="5"/>
      <c r="M191" s="75"/>
      <c r="N191" s="75"/>
      <c r="O191" s="20"/>
    </row>
    <row r="192" spans="2:15" x14ac:dyDescent="0.25">
      <c r="B192" s="16"/>
      <c r="C192" s="75"/>
      <c r="D192" s="5"/>
      <c r="E192" s="75"/>
      <c r="F192" s="67" t="s">
        <v>54</v>
      </c>
      <c r="G192" s="73"/>
      <c r="H192" s="64">
        <v>60.772024999999999</v>
      </c>
      <c r="I192" s="70">
        <f t="shared" si="26"/>
        <v>5.6905771591722554E-2</v>
      </c>
      <c r="J192" s="64">
        <v>41.157505</v>
      </c>
      <c r="K192" s="70">
        <f>+J192/H192</f>
        <v>0.67724425835736102</v>
      </c>
      <c r="L192" s="5"/>
      <c r="M192" s="75"/>
      <c r="N192" s="75"/>
      <c r="O192" s="20"/>
    </row>
    <row r="193" spans="2:15" x14ac:dyDescent="0.25">
      <c r="B193" s="16"/>
      <c r="C193" s="75"/>
      <c r="D193" s="5"/>
      <c r="E193" s="75"/>
      <c r="F193" s="67" t="s">
        <v>53</v>
      </c>
      <c r="G193" s="73"/>
      <c r="H193" s="64">
        <v>41.696443000000002</v>
      </c>
      <c r="I193" s="70">
        <f t="shared" si="26"/>
        <v>3.9043758399449069E-2</v>
      </c>
      <c r="J193" s="64">
        <v>31.673988000000001</v>
      </c>
      <c r="K193" s="70">
        <f t="shared" ref="K193:K196" si="28">+J193/H193</f>
        <v>0.75963285405424152</v>
      </c>
      <c r="L193" s="5"/>
      <c r="M193" s="75"/>
      <c r="N193" s="75"/>
      <c r="O193" s="20"/>
    </row>
    <row r="194" spans="2:15" x14ac:dyDescent="0.25">
      <c r="B194" s="16"/>
      <c r="C194" s="75"/>
      <c r="D194" s="5"/>
      <c r="E194" s="75"/>
      <c r="F194" s="67" t="s">
        <v>87</v>
      </c>
      <c r="G194" s="73"/>
      <c r="H194" s="64">
        <v>25.729986</v>
      </c>
      <c r="I194" s="70">
        <f t="shared" si="26"/>
        <v>2.409307088868964E-2</v>
      </c>
      <c r="J194" s="64">
        <v>18.940837999999999</v>
      </c>
      <c r="K194" s="70">
        <f t="shared" si="28"/>
        <v>0.73613868270274219</v>
      </c>
      <c r="L194" s="5"/>
      <c r="M194" s="75"/>
      <c r="N194" s="75"/>
      <c r="O194" s="20"/>
    </row>
    <row r="195" spans="2:15" x14ac:dyDescent="0.25">
      <c r="B195" s="16"/>
      <c r="C195" s="75"/>
      <c r="D195" s="5"/>
      <c r="E195" s="75"/>
      <c r="F195" s="67" t="s">
        <v>55</v>
      </c>
      <c r="G195" s="73"/>
      <c r="H195" s="64">
        <v>61.196076000000005</v>
      </c>
      <c r="I195" s="70">
        <f t="shared" si="26"/>
        <v>5.7302844905459289E-2</v>
      </c>
      <c r="J195" s="64">
        <v>36.740676000000008</v>
      </c>
      <c r="K195" s="70">
        <f t="shared" si="28"/>
        <v>0.60037633785538802</v>
      </c>
      <c r="L195" s="5"/>
      <c r="M195" s="75"/>
      <c r="N195" s="75"/>
      <c r="O195" s="20"/>
    </row>
    <row r="196" spans="2:15" x14ac:dyDescent="0.25">
      <c r="B196" s="16"/>
      <c r="C196" s="75"/>
      <c r="D196" s="5"/>
      <c r="E196" s="75"/>
      <c r="F196" s="68" t="s">
        <v>0</v>
      </c>
      <c r="G196" s="74"/>
      <c r="H196" s="52">
        <f>SUM(H188:H195)</f>
        <v>1067.941323</v>
      </c>
      <c r="I196" s="69">
        <f>SUM(I188:I195)</f>
        <v>1</v>
      </c>
      <c r="J196" s="65">
        <f>SUM(J188:J195)</f>
        <v>689.85922400000004</v>
      </c>
      <c r="K196" s="69">
        <f t="shared" si="28"/>
        <v>0.64597109330134983</v>
      </c>
      <c r="L196" s="5"/>
      <c r="M196" s="75"/>
      <c r="N196" s="75"/>
      <c r="O196" s="20"/>
    </row>
    <row r="197" spans="2:15" x14ac:dyDescent="0.25">
      <c r="B197" s="16"/>
      <c r="C197" s="19"/>
      <c r="E197" s="11"/>
      <c r="F197" s="117" t="s">
        <v>82</v>
      </c>
      <c r="G197" s="117"/>
      <c r="H197" s="117"/>
      <c r="I197" s="117"/>
      <c r="J197" s="117"/>
      <c r="K197" s="117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2"/>
      <c r="G198" s="42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8" t="str">
        <f>+CONCATENATE("Al cierre del 2017, 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cierre del 2017,  de los 2,180  proyectos presupuestados para el 2017, 390 no cuentan con ningún avance en ejecución del gasto, mientras que 233 (10.7% de proyectos) no superan el 50,0% de ejecución, 739 proyectos (33.9% del total) tienen un nivel de ejecución mayor al 50,0% pero no culminan al 100% y 818 proyectos por S/ 263.7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19"/>
      <c r="D201" s="19"/>
      <c r="E201" s="75"/>
      <c r="F201" s="75"/>
      <c r="G201" s="75"/>
      <c r="H201" s="75"/>
      <c r="I201" s="75"/>
      <c r="J201" s="75"/>
      <c r="K201" s="75"/>
      <c r="L201" s="75"/>
      <c r="M201" s="19"/>
      <c r="N201" s="19"/>
      <c r="O201" s="20"/>
    </row>
    <row r="202" spans="2:15" x14ac:dyDescent="0.25">
      <c r="B202" s="16"/>
      <c r="C202" s="19"/>
      <c r="D202" s="19"/>
      <c r="E202" s="128" t="s">
        <v>67</v>
      </c>
      <c r="F202" s="128"/>
      <c r="G202" s="128"/>
      <c r="H202" s="128"/>
      <c r="I202" s="128"/>
      <c r="J202" s="128"/>
      <c r="K202" s="128"/>
      <c r="L202" s="128"/>
      <c r="M202" s="19"/>
      <c r="N202" s="19"/>
      <c r="O202" s="20"/>
    </row>
    <row r="203" spans="2:15" x14ac:dyDescent="0.25">
      <c r="B203" s="16"/>
      <c r="C203" s="19"/>
      <c r="D203" s="19"/>
      <c r="E203" s="5"/>
      <c r="F203" s="129" t="s">
        <v>33</v>
      </c>
      <c r="G203" s="129"/>
      <c r="H203" s="129"/>
      <c r="I203" s="129"/>
      <c r="J203" s="129"/>
      <c r="K203" s="129"/>
      <c r="L203" s="5"/>
      <c r="M203" s="19"/>
      <c r="N203" s="19"/>
      <c r="O203" s="20"/>
    </row>
    <row r="204" spans="2:15" x14ac:dyDescent="0.25">
      <c r="B204" s="16"/>
      <c r="C204" s="19"/>
      <c r="D204" s="19"/>
      <c r="E204" s="75"/>
      <c r="F204" s="66" t="s">
        <v>25</v>
      </c>
      <c r="G204" s="66" t="s">
        <v>18</v>
      </c>
      <c r="H204" s="66" t="s">
        <v>20</v>
      </c>
      <c r="I204" s="66" t="s">
        <v>7</v>
      </c>
      <c r="J204" s="66" t="s">
        <v>24</v>
      </c>
      <c r="K204" s="66" t="s">
        <v>3</v>
      </c>
      <c r="L204" s="75"/>
      <c r="M204" s="19"/>
      <c r="N204" s="19"/>
      <c r="O204" s="20"/>
    </row>
    <row r="205" spans="2:15" x14ac:dyDescent="0.25">
      <c r="B205" s="16"/>
      <c r="C205" s="19"/>
      <c r="D205" s="19"/>
      <c r="E205" s="75"/>
      <c r="F205" s="78" t="s">
        <v>26</v>
      </c>
      <c r="G205" s="70">
        <f>+I205/H205</f>
        <v>0</v>
      </c>
      <c r="H205" s="64">
        <v>64.473611999999989</v>
      </c>
      <c r="I205" s="64">
        <v>0</v>
      </c>
      <c r="J205" s="78">
        <v>390</v>
      </c>
      <c r="K205" s="70">
        <f>+J205/J$209</f>
        <v>0.17889908256880735</v>
      </c>
      <c r="L205" s="75"/>
      <c r="M205" s="19"/>
      <c r="N205" s="19"/>
      <c r="O205" s="20"/>
    </row>
    <row r="206" spans="2:15" x14ac:dyDescent="0.25">
      <c r="B206" s="16"/>
      <c r="C206" s="19"/>
      <c r="D206" s="19"/>
      <c r="E206" s="75"/>
      <c r="F206" s="78" t="s">
        <v>27</v>
      </c>
      <c r="G206" s="70">
        <f t="shared" ref="G206:G209" si="29">+I206/H206</f>
        <v>0.18817839357295987</v>
      </c>
      <c r="H206" s="64">
        <v>273.8077790000001</v>
      </c>
      <c r="I206" s="64">
        <v>51.524708000000032</v>
      </c>
      <c r="J206" s="78">
        <v>233</v>
      </c>
      <c r="K206" s="70">
        <f t="shared" ref="K206:K208" si="30">+J206/J$209</f>
        <v>0.10688073394495413</v>
      </c>
      <c r="L206" s="75"/>
      <c r="M206" s="19"/>
      <c r="N206" s="19"/>
      <c r="O206" s="20"/>
    </row>
    <row r="207" spans="2:15" x14ac:dyDescent="0.25">
      <c r="B207" s="16"/>
      <c r="C207" s="19"/>
      <c r="D207" s="19"/>
      <c r="E207" s="75"/>
      <c r="F207" s="78" t="s">
        <v>28</v>
      </c>
      <c r="G207" s="70">
        <f t="shared" si="29"/>
        <v>0.80641311253262826</v>
      </c>
      <c r="H207" s="64">
        <v>464.51584699999995</v>
      </c>
      <c r="I207" s="64">
        <v>374.59167000000008</v>
      </c>
      <c r="J207" s="78">
        <v>739</v>
      </c>
      <c r="K207" s="70">
        <f t="shared" si="30"/>
        <v>0.33899082568807337</v>
      </c>
      <c r="L207" s="75"/>
      <c r="M207" s="19"/>
      <c r="N207" s="19"/>
      <c r="O207" s="20"/>
    </row>
    <row r="208" spans="2:15" x14ac:dyDescent="0.25">
      <c r="B208" s="16"/>
      <c r="C208" s="19"/>
      <c r="D208" s="19"/>
      <c r="E208" s="75"/>
      <c r="F208" s="78" t="s">
        <v>29</v>
      </c>
      <c r="G208" s="70">
        <f t="shared" si="29"/>
        <v>0.99471542048543149</v>
      </c>
      <c r="H208" s="64">
        <v>265.14408500000019</v>
      </c>
      <c r="I208" s="64">
        <v>263.74291000000017</v>
      </c>
      <c r="J208" s="78">
        <v>818</v>
      </c>
      <c r="K208" s="70">
        <f t="shared" si="30"/>
        <v>0.37522935779816513</v>
      </c>
      <c r="L208" s="75"/>
      <c r="M208" s="19"/>
      <c r="N208" s="19"/>
      <c r="O208" s="20"/>
    </row>
    <row r="209" spans="2:15" x14ac:dyDescent="0.25">
      <c r="B209" s="16"/>
      <c r="C209" s="19"/>
      <c r="D209" s="19"/>
      <c r="E209" s="75"/>
      <c r="F209" s="106" t="s">
        <v>0</v>
      </c>
      <c r="G209" s="69">
        <f t="shared" si="29"/>
        <v>0.64597115322973619</v>
      </c>
      <c r="H209" s="52">
        <f t="shared" ref="H209:J209" si="31">SUM(H205:H208)</f>
        <v>1067.9413230000002</v>
      </c>
      <c r="I209" s="65">
        <f t="shared" si="31"/>
        <v>689.85928800000033</v>
      </c>
      <c r="J209" s="52">
        <f t="shared" si="31"/>
        <v>2180</v>
      </c>
      <c r="K209" s="69">
        <f>SUM(K205:K208)</f>
        <v>1</v>
      </c>
      <c r="L209" s="75"/>
      <c r="M209" s="19"/>
      <c r="N209" s="19"/>
      <c r="O209" s="20"/>
    </row>
    <row r="210" spans="2:15" x14ac:dyDescent="0.25">
      <c r="B210" s="16"/>
      <c r="C210" s="19"/>
      <c r="E210" s="11"/>
      <c r="F210" s="117" t="s">
        <v>82</v>
      </c>
      <c r="G210" s="117"/>
      <c r="H210" s="117"/>
      <c r="I210" s="117"/>
      <c r="J210" s="117"/>
      <c r="K210" s="117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105:K105"/>
    <mergeCell ref="F75:K75"/>
    <mergeCell ref="F76:G76"/>
    <mergeCell ref="F81:G81"/>
    <mergeCell ref="F82:K82"/>
    <mergeCell ref="C84:N85"/>
    <mergeCell ref="E87:L87"/>
    <mergeCell ref="F88:K88"/>
    <mergeCell ref="F89:G89"/>
    <mergeCell ref="F99:K99"/>
    <mergeCell ref="C101:N102"/>
    <mergeCell ref="E104:L104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210:K210"/>
    <mergeCell ref="F186:K186"/>
    <mergeCell ref="F187:G187"/>
    <mergeCell ref="F197:K197"/>
    <mergeCell ref="C199:N200"/>
    <mergeCell ref="E202:L202"/>
    <mergeCell ref="F203:K203"/>
  </mergeCells>
  <conditionalFormatting sqref="I81">
    <cfRule type="cellIs" dxfId="1" priority="5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12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12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38" t="s">
        <v>106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5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x14ac:dyDescent="0.25">
      <c r="B3" s="47" t="str">
        <f>+C7</f>
        <v>1. Ejecución del de proyectos de inversión pública en la Región</v>
      </c>
      <c r="C3" s="5"/>
      <c r="D3" s="5"/>
      <c r="E3" s="5"/>
      <c r="F3" s="5"/>
      <c r="G3" s="47"/>
      <c r="H3" s="5"/>
      <c r="I3" s="5" t="str">
        <f>+C118</f>
        <v>3. Ejecución de proyectos de inversión pública por el Gobierno Regional</v>
      </c>
      <c r="J3" s="5"/>
      <c r="K3" s="5"/>
      <c r="L3" s="47"/>
      <c r="M3" s="5"/>
      <c r="N3" s="5"/>
      <c r="O3" s="5"/>
    </row>
    <row r="4" spans="2:15" x14ac:dyDescent="0.25">
      <c r="B4" s="47" t="str">
        <f>+C69</f>
        <v>2. Ejecución de proyectos de inversión pública por el Gobierno Nacional en la región</v>
      </c>
      <c r="C4" s="5"/>
      <c r="D4" s="5"/>
      <c r="E4" s="5"/>
      <c r="F4" s="5"/>
      <c r="G4" s="47"/>
      <c r="H4" s="5"/>
      <c r="I4" s="5" t="str">
        <f>+C167</f>
        <v>4. Ejecución de proyectos de inversión pública por los Gobiernos Locales</v>
      </c>
      <c r="J4" s="5"/>
      <c r="K4" s="5"/>
      <c r="L4" s="47"/>
      <c r="M4" s="5"/>
      <c r="N4" s="5"/>
      <c r="O4" s="5"/>
    </row>
    <row r="5" spans="2:15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x14ac:dyDescent="0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</row>
    <row r="7" spans="2:15" x14ac:dyDescent="0.25">
      <c r="B7" s="59"/>
      <c r="C7" s="131" t="s">
        <v>34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60"/>
    </row>
    <row r="8" spans="2:15" x14ac:dyDescent="0.25">
      <c r="B8" s="59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60"/>
    </row>
    <row r="9" spans="2:15" ht="15" customHeight="1" x14ac:dyDescent="0.25">
      <c r="B9" s="16"/>
      <c r="C9" s="118" t="str">
        <f>+CONCATENATE("A la fecha en la región Tacna se vienen ejecutando S/ ",+FIXED(H19,1)," millones, lo que equivale a un avance en la ejecución del presupuesto del ",FIXED(I19*100,1),"%. Por niveles de gobierno, el Gobierno Nacional viene ejecutando el ", FIXED(I16*100,1), "% de su presupuesto para esta región, seguido del Gobierno Regional (",FIXED(I17*100,1),"%) y de los gobiernos locales que en conjunto tienen una ejecución del ", FIXED(I18*100,1),"%")</f>
        <v>A la fecha en la región Tacna se vienen ejecutando S/ 700.4 millones, lo que equivale a un avance en la ejecución del presupuesto del 79.6%. Por niveles de gobierno, el Gobierno Nacional viene ejecutando el 89.7% de su presupuesto para esta región, seguido del Gobierno Regional (67.7%) y de los gobiernos locales que en conjunto tienen una ejecución del 74.9%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8"/>
    </row>
    <row r="10" spans="2:15" x14ac:dyDescent="0.25">
      <c r="B10" s="16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8"/>
    </row>
    <row r="11" spans="2:15" x14ac:dyDescent="0.25">
      <c r="B11" s="16"/>
      <c r="C11" s="40"/>
      <c r="D11" s="40"/>
      <c r="E11" s="40"/>
      <c r="F11" s="19"/>
      <c r="G11" s="19"/>
      <c r="H11" s="19"/>
      <c r="I11" s="19"/>
      <c r="J11" s="19"/>
      <c r="K11" s="19"/>
      <c r="L11" s="40"/>
      <c r="M11" s="40"/>
      <c r="N11" s="40"/>
      <c r="O11" s="18"/>
    </row>
    <row r="12" spans="2:15" ht="15" customHeight="1" x14ac:dyDescent="0.25">
      <c r="B12" s="16"/>
      <c r="C12" s="40"/>
      <c r="E12" s="119" t="s">
        <v>48</v>
      </c>
      <c r="F12" s="120"/>
      <c r="G12" s="120"/>
      <c r="H12" s="120"/>
      <c r="I12" s="120"/>
      <c r="J12" s="120"/>
      <c r="K12" s="120"/>
      <c r="L12" s="120"/>
      <c r="M12" s="40"/>
      <c r="N12" s="40"/>
      <c r="O12" s="18"/>
    </row>
    <row r="13" spans="2:15" x14ac:dyDescent="0.25">
      <c r="B13" s="16"/>
      <c r="C13" s="40"/>
      <c r="E13" s="121" t="s">
        <v>12</v>
      </c>
      <c r="F13" s="121"/>
      <c r="G13" s="121"/>
      <c r="H13" s="121"/>
      <c r="I13" s="121"/>
      <c r="J13" s="121"/>
      <c r="K13" s="121"/>
      <c r="L13" s="121"/>
      <c r="M13" s="40"/>
      <c r="N13" s="40"/>
      <c r="O13" s="18"/>
    </row>
    <row r="14" spans="2:15" x14ac:dyDescent="0.25">
      <c r="B14" s="16"/>
      <c r="C14" s="19"/>
      <c r="E14" s="122" t="s">
        <v>11</v>
      </c>
      <c r="F14" s="123"/>
      <c r="G14" s="126">
        <v>2017</v>
      </c>
      <c r="H14" s="126"/>
      <c r="I14" s="126"/>
      <c r="J14" s="126">
        <v>2016</v>
      </c>
      <c r="K14" s="126"/>
      <c r="L14" s="126"/>
      <c r="M14" s="19"/>
      <c r="N14" s="19"/>
      <c r="O14" s="20"/>
    </row>
    <row r="15" spans="2:15" x14ac:dyDescent="0.25">
      <c r="B15" s="16"/>
      <c r="C15" s="19"/>
      <c r="E15" s="124"/>
      <c r="F15" s="125"/>
      <c r="G15" s="91" t="s">
        <v>6</v>
      </c>
      <c r="H15" s="91" t="s">
        <v>7</v>
      </c>
      <c r="I15" s="91" t="s">
        <v>8</v>
      </c>
      <c r="J15" s="91" t="s">
        <v>6</v>
      </c>
      <c r="K15" s="91" t="s">
        <v>7</v>
      </c>
      <c r="L15" s="91" t="s">
        <v>8</v>
      </c>
      <c r="M15" s="75"/>
      <c r="N15" s="19"/>
      <c r="O15" s="20"/>
    </row>
    <row r="16" spans="2:15" x14ac:dyDescent="0.25">
      <c r="B16" s="16"/>
      <c r="C16" s="19"/>
      <c r="E16" s="48" t="s">
        <v>9</v>
      </c>
      <c r="F16" s="49"/>
      <c r="G16" s="7">
        <v>381.745429</v>
      </c>
      <c r="H16" s="7">
        <v>342.42419000000001</v>
      </c>
      <c r="I16" s="8">
        <f>+H16/G16</f>
        <v>0.89699617595159209</v>
      </c>
      <c r="J16" s="7">
        <v>364.11354399999999</v>
      </c>
      <c r="K16" s="7">
        <v>328.09660300000002</v>
      </c>
      <c r="L16" s="8">
        <f t="shared" ref="L16:L19" si="0">+K16/J16</f>
        <v>0.90108321540491787</v>
      </c>
      <c r="M16" s="55">
        <f>+(I16-L16)*100</f>
        <v>-0.40870394533257803</v>
      </c>
      <c r="N16" s="19"/>
      <c r="O16" s="20"/>
    </row>
    <row r="17" spans="2:15" x14ac:dyDescent="0.25">
      <c r="B17" s="16"/>
      <c r="C17" s="19"/>
      <c r="E17" s="48" t="s">
        <v>10</v>
      </c>
      <c r="F17" s="49"/>
      <c r="G17" s="7">
        <v>204.52446900000001</v>
      </c>
      <c r="H17" s="7">
        <v>138.40707</v>
      </c>
      <c r="I17" s="8">
        <f t="shared" ref="I17:I19" si="1">+H17/G17</f>
        <v>0.67672621606953054</v>
      </c>
      <c r="J17" s="7">
        <v>139.881089</v>
      </c>
      <c r="K17" s="7">
        <v>47.787029000000004</v>
      </c>
      <c r="L17" s="8">
        <f t="shared" si="0"/>
        <v>0.34162608642544956</v>
      </c>
      <c r="M17" s="55">
        <f t="shared" ref="M17:M19" si="2">+(I17-L17)*100</f>
        <v>33.510012964408098</v>
      </c>
      <c r="N17" s="19"/>
      <c r="O17" s="20"/>
    </row>
    <row r="18" spans="2:15" x14ac:dyDescent="0.25">
      <c r="B18" s="16"/>
      <c r="C18" s="19"/>
      <c r="E18" s="48" t="s">
        <v>5</v>
      </c>
      <c r="F18" s="49"/>
      <c r="G18" s="7">
        <v>293.09960100000001</v>
      </c>
      <c r="H18" s="7">
        <v>219.57485</v>
      </c>
      <c r="I18" s="8">
        <f t="shared" si="1"/>
        <v>0.74914755684024281</v>
      </c>
      <c r="J18" s="7">
        <v>287.831456</v>
      </c>
      <c r="K18" s="7">
        <v>222.12682500000003</v>
      </c>
      <c r="L18" s="8">
        <f t="shared" si="0"/>
        <v>0.77172532872849042</v>
      </c>
      <c r="M18" s="55">
        <f t="shared" si="2"/>
        <v>-2.2577771888247611</v>
      </c>
      <c r="N18" s="19"/>
      <c r="O18" s="20"/>
    </row>
    <row r="19" spans="2:15" x14ac:dyDescent="0.25">
      <c r="B19" s="16"/>
      <c r="C19" s="19"/>
      <c r="E19" s="61" t="s">
        <v>0</v>
      </c>
      <c r="F19" s="49"/>
      <c r="G19" s="7">
        <f t="shared" ref="G19:H19" si="3">SUM(G16:G18)</f>
        <v>879.36949900000002</v>
      </c>
      <c r="H19" s="62">
        <f t="shared" si="3"/>
        <v>700.40611000000001</v>
      </c>
      <c r="I19" s="8">
        <f t="shared" si="1"/>
        <v>0.79648669961431084</v>
      </c>
      <c r="J19" s="7">
        <f t="shared" ref="J19:K19" si="4">SUM(J16:J18)</f>
        <v>791.82608900000002</v>
      </c>
      <c r="K19" s="7">
        <f t="shared" si="4"/>
        <v>598.01045700000009</v>
      </c>
      <c r="L19" s="8">
        <f t="shared" si="0"/>
        <v>0.75522954510785267</v>
      </c>
      <c r="M19" s="55">
        <f t="shared" si="2"/>
        <v>4.1257154506458171</v>
      </c>
      <c r="N19" s="19"/>
      <c r="O19" s="20"/>
    </row>
    <row r="20" spans="2:15" x14ac:dyDescent="0.25">
      <c r="B20" s="16"/>
      <c r="C20" s="19"/>
      <c r="D20" s="19"/>
      <c r="E20" s="117" t="s">
        <v>81</v>
      </c>
      <c r="F20" s="117"/>
      <c r="G20" s="117"/>
      <c r="H20" s="117"/>
      <c r="I20" s="117"/>
      <c r="J20" s="117"/>
      <c r="K20" s="117"/>
      <c r="L20" s="117"/>
      <c r="M20" s="41"/>
      <c r="N20" s="19"/>
      <c r="O20" s="20"/>
    </row>
    <row r="21" spans="2:15" x14ac:dyDescent="0.25">
      <c r="B21" s="16"/>
      <c r="C21" s="19"/>
      <c r="D21" s="19"/>
      <c r="M21" s="41"/>
      <c r="N21" s="19"/>
      <c r="O21" s="20"/>
    </row>
    <row r="22" spans="2:15" ht="15" customHeight="1" x14ac:dyDescent="0.25">
      <c r="B22" s="16"/>
      <c r="C22" s="118" t="str">
        <f>+CONCATENATE("El avance del presupuesto para proyectos productivos se encuentra al " &amp; FIXED(K28*100,1) &amp; "%, mientras que para los proyectos del tipo social se registra un avance del " &amp; FIXED(K29*100,1) &amp;"% a dos meses de culminar el año 2017. Cabe resaltar que estos dos tipos de proyectos absorben el " &amp; FIXED(SUM(I28:I29)*100,1) &amp; "% del presupuesto total en esta región.")</f>
        <v>El avance del presupuesto para proyectos productivos se encuentra al 85.4%, mientras que para los proyectos del tipo social se registra un avance del 68.3% a dos meses de culminar el año 2017. Cabe resaltar que estos dos tipos de proyectos absorben el 94.4% del presupuesto total en esta región.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20"/>
    </row>
    <row r="23" spans="2:15" x14ac:dyDescent="0.25">
      <c r="B23" s="16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20"/>
    </row>
    <row r="24" spans="2:15" x14ac:dyDescent="0.25">
      <c r="B24" s="16"/>
      <c r="C24" s="75"/>
      <c r="D24" s="75"/>
      <c r="E24" s="5"/>
      <c r="F24" s="5"/>
      <c r="G24" s="5"/>
      <c r="H24" s="5"/>
      <c r="I24" s="5"/>
      <c r="J24" s="5"/>
      <c r="K24" s="5"/>
      <c r="L24" s="5"/>
      <c r="M24" s="75"/>
      <c r="N24" s="75"/>
      <c r="O24" s="20"/>
    </row>
    <row r="25" spans="2:15" x14ac:dyDescent="0.25">
      <c r="B25" s="16"/>
      <c r="C25" s="75"/>
      <c r="D25" s="75"/>
      <c r="E25" s="132" t="s">
        <v>49</v>
      </c>
      <c r="F25" s="132"/>
      <c r="G25" s="132"/>
      <c r="H25" s="132"/>
      <c r="I25" s="132"/>
      <c r="J25" s="132"/>
      <c r="K25" s="132"/>
      <c r="L25" s="132"/>
      <c r="M25" s="75"/>
      <c r="N25" s="75"/>
      <c r="O25" s="20"/>
    </row>
    <row r="26" spans="2:15" x14ac:dyDescent="0.25">
      <c r="B26" s="16"/>
      <c r="C26" s="75"/>
      <c r="D26" s="75"/>
      <c r="E26" s="5"/>
      <c r="F26" s="129" t="s">
        <v>1</v>
      </c>
      <c r="G26" s="129"/>
      <c r="H26" s="129"/>
      <c r="I26" s="129"/>
      <c r="J26" s="129"/>
      <c r="K26" s="129"/>
      <c r="L26" s="5"/>
      <c r="M26" s="75"/>
      <c r="N26" s="75"/>
      <c r="O26" s="20"/>
    </row>
    <row r="27" spans="2:15" x14ac:dyDescent="0.25">
      <c r="B27" s="16"/>
      <c r="C27" s="75"/>
      <c r="D27" s="75"/>
      <c r="E27" s="5"/>
      <c r="F27" s="130" t="s">
        <v>32</v>
      </c>
      <c r="G27" s="130"/>
      <c r="H27" s="66" t="s">
        <v>6</v>
      </c>
      <c r="I27" s="66" t="s">
        <v>16</v>
      </c>
      <c r="J27" s="66" t="s">
        <v>17</v>
      </c>
      <c r="K27" s="66" t="s">
        <v>18</v>
      </c>
      <c r="L27" s="5"/>
      <c r="M27" s="75"/>
      <c r="N27" s="75"/>
      <c r="O27" s="20"/>
    </row>
    <row r="28" spans="2:15" x14ac:dyDescent="0.25">
      <c r="B28" s="16"/>
      <c r="C28" s="75"/>
      <c r="D28" s="75"/>
      <c r="E28" s="5"/>
      <c r="F28" s="67" t="s">
        <v>13</v>
      </c>
      <c r="G28" s="49"/>
      <c r="H28" s="63">
        <v>566.80778100000009</v>
      </c>
      <c r="I28" s="70">
        <f>+H28/H$32</f>
        <v>0.64456156558143263</v>
      </c>
      <c r="J28" s="64">
        <v>483.88626600000003</v>
      </c>
      <c r="K28" s="70">
        <f>+J28/H28</f>
        <v>0.8537043460241418</v>
      </c>
      <c r="L28" s="5"/>
      <c r="M28" s="75"/>
      <c r="N28" s="75"/>
      <c r="O28" s="20"/>
    </row>
    <row r="29" spans="2:15" x14ac:dyDescent="0.25">
      <c r="B29" s="16"/>
      <c r="C29" s="75"/>
      <c r="D29" s="75"/>
      <c r="E29" s="5"/>
      <c r="F29" s="67" t="s">
        <v>14</v>
      </c>
      <c r="G29" s="49"/>
      <c r="H29" s="64">
        <v>263.12943499999994</v>
      </c>
      <c r="I29" s="70">
        <f t="shared" ref="I29:I31" si="5">+H29/H$32</f>
        <v>0.29922510992162571</v>
      </c>
      <c r="J29" s="64">
        <v>179.841452</v>
      </c>
      <c r="K29" s="70">
        <f t="shared" ref="K29:K32" si="6">+J29/H29</f>
        <v>0.68347143298506319</v>
      </c>
      <c r="L29" s="5"/>
      <c r="M29" s="75"/>
      <c r="N29" s="75"/>
      <c r="O29" s="20"/>
    </row>
    <row r="30" spans="2:15" x14ac:dyDescent="0.25">
      <c r="B30" s="16"/>
      <c r="C30" s="75"/>
      <c r="D30" s="75"/>
      <c r="E30" s="5"/>
      <c r="F30" s="67" t="s">
        <v>23</v>
      </c>
      <c r="G30" s="49"/>
      <c r="H30" s="64">
        <v>23.609643999999999</v>
      </c>
      <c r="I30" s="70">
        <f t="shared" si="5"/>
        <v>2.6848377191667865E-2</v>
      </c>
      <c r="J30" s="64">
        <v>16.648778</v>
      </c>
      <c r="K30" s="70">
        <f t="shared" si="6"/>
        <v>0.70516853197786467</v>
      </c>
      <c r="L30" s="5"/>
      <c r="M30" s="75"/>
      <c r="N30" s="75"/>
      <c r="O30" s="20"/>
    </row>
    <row r="31" spans="2:15" x14ac:dyDescent="0.25">
      <c r="B31" s="16"/>
      <c r="C31" s="75"/>
      <c r="D31" s="75"/>
      <c r="E31" s="5"/>
      <c r="F31" s="67" t="s">
        <v>15</v>
      </c>
      <c r="G31" s="49"/>
      <c r="H31" s="64">
        <v>25.822638999999999</v>
      </c>
      <c r="I31" s="70">
        <f t="shared" si="5"/>
        <v>2.9364947305273774E-2</v>
      </c>
      <c r="J31" s="64">
        <v>20.029614000000002</v>
      </c>
      <c r="K31" s="70">
        <f t="shared" si="6"/>
        <v>0.77566100041130592</v>
      </c>
      <c r="L31" s="5"/>
      <c r="M31" s="75"/>
      <c r="N31" s="75"/>
      <c r="O31" s="20"/>
    </row>
    <row r="32" spans="2:15" x14ac:dyDescent="0.25">
      <c r="B32" s="16"/>
      <c r="C32" s="75"/>
      <c r="D32" s="75"/>
      <c r="E32" s="5"/>
      <c r="F32" s="68" t="s">
        <v>0</v>
      </c>
      <c r="G32" s="51"/>
      <c r="H32" s="53">
        <f>SUM(H28:H31)</f>
        <v>879.36949900000002</v>
      </c>
      <c r="I32" s="69">
        <f>SUM(I28:I31)</f>
        <v>1</v>
      </c>
      <c r="J32" s="65">
        <f>SUM(J28:J31)</f>
        <v>700.40611000000013</v>
      </c>
      <c r="K32" s="69">
        <f t="shared" si="6"/>
        <v>0.79648669961431096</v>
      </c>
      <c r="L32" s="5"/>
      <c r="M32" s="75"/>
      <c r="N32" s="75"/>
      <c r="O32" s="20"/>
    </row>
    <row r="33" spans="2:15" x14ac:dyDescent="0.25">
      <c r="B33" s="16"/>
      <c r="C33" s="19"/>
      <c r="E33" s="11"/>
      <c r="F33" s="117" t="s">
        <v>82</v>
      </c>
      <c r="G33" s="117"/>
      <c r="H33" s="117"/>
      <c r="I33" s="117"/>
      <c r="J33" s="117"/>
      <c r="K33" s="117"/>
      <c r="L33" s="11"/>
      <c r="N33" s="19"/>
      <c r="O33" s="20"/>
    </row>
    <row r="34" spans="2:15" x14ac:dyDescent="0.25">
      <c r="B34" s="16"/>
      <c r="C34" s="19"/>
      <c r="E34" s="11"/>
      <c r="F34" s="11"/>
      <c r="G34" s="11"/>
      <c r="H34" s="42"/>
      <c r="I34" s="43"/>
      <c r="J34" s="42"/>
      <c r="K34" s="43"/>
      <c r="L34" s="11"/>
      <c r="N34" s="19"/>
      <c r="O34" s="20"/>
    </row>
    <row r="35" spans="2:15" ht="15" customHeight="1" x14ac:dyDescent="0.25">
      <c r="B35" s="16"/>
      <c r="C35" s="118" t="str">
        <f>+CONCATENATE( "El sector " &amp; TEXT(F41,20) &amp; " cuenta con el mayor presupuesto en esta región, con un nivel de ejecución del " &amp; FIXED(K41*100,1) &amp; "%, del mismo modo para proyectos " &amp; TEXT(F42,20)&amp; " se tiene un nivel de avance de " &amp; FIXED(K42*100,1) &amp; "%. Cabe destacar que solo estos dos sectores concentran el " &amp; FIXED(SUM(I41:I42)*100,1) &amp; "% del presupuesto de esta región. ")</f>
        <v xml:space="preserve">El sector TRANSPORTE cuenta con el mayor presupuesto en esta región, con un nivel de ejecución del 97.1%, del mismo modo para proyectos AGROPECUARIA se tiene un nivel de avance de 37.9%. Cabe destacar que solo estos dos sectores concentran el 59.7% del presupuesto de esta región. 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20"/>
    </row>
    <row r="36" spans="2:15" x14ac:dyDescent="0.25">
      <c r="B36" s="16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20"/>
    </row>
    <row r="37" spans="2:15" x14ac:dyDescent="0.25">
      <c r="B37" s="16"/>
      <c r="C37" s="75"/>
      <c r="D37" s="5"/>
      <c r="E37" s="5"/>
      <c r="F37" s="5"/>
      <c r="G37" s="5"/>
      <c r="H37" s="75"/>
      <c r="I37" s="75"/>
      <c r="J37" s="75"/>
      <c r="K37" s="75"/>
      <c r="L37" s="75"/>
      <c r="M37" s="75"/>
      <c r="N37" s="75"/>
      <c r="O37" s="20"/>
    </row>
    <row r="38" spans="2:15" x14ac:dyDescent="0.25">
      <c r="B38" s="16"/>
      <c r="C38" s="75"/>
      <c r="D38" s="5"/>
      <c r="E38" s="128" t="s">
        <v>56</v>
      </c>
      <c r="F38" s="128"/>
      <c r="G38" s="128"/>
      <c r="H38" s="128"/>
      <c r="I38" s="128"/>
      <c r="J38" s="128"/>
      <c r="K38" s="128"/>
      <c r="L38" s="128"/>
      <c r="M38" s="75"/>
      <c r="N38" s="75"/>
      <c r="O38" s="20"/>
    </row>
    <row r="39" spans="2:15" x14ac:dyDescent="0.25">
      <c r="B39" s="16"/>
      <c r="C39" s="75"/>
      <c r="D39" s="5"/>
      <c r="E39" s="5"/>
      <c r="F39" s="129" t="s">
        <v>1</v>
      </c>
      <c r="G39" s="129"/>
      <c r="H39" s="129"/>
      <c r="I39" s="129"/>
      <c r="J39" s="129"/>
      <c r="K39" s="129"/>
      <c r="L39" s="5"/>
      <c r="M39" s="75"/>
      <c r="N39" s="75"/>
      <c r="O39" s="20"/>
    </row>
    <row r="40" spans="2:15" x14ac:dyDescent="0.25">
      <c r="B40" s="16"/>
      <c r="C40" s="75"/>
      <c r="D40" s="5"/>
      <c r="E40" s="75"/>
      <c r="F40" s="133" t="s">
        <v>22</v>
      </c>
      <c r="G40" s="134"/>
      <c r="H40" s="72" t="s">
        <v>20</v>
      </c>
      <c r="I40" s="72" t="s">
        <v>3</v>
      </c>
      <c r="J40" s="66" t="s">
        <v>21</v>
      </c>
      <c r="K40" s="66" t="s">
        <v>18</v>
      </c>
      <c r="L40" s="5"/>
      <c r="M40" s="75"/>
      <c r="N40" s="75"/>
      <c r="O40" s="20"/>
    </row>
    <row r="41" spans="2:15" x14ac:dyDescent="0.25">
      <c r="B41" s="16"/>
      <c r="C41" s="75"/>
      <c r="D41" s="5"/>
      <c r="E41" s="75"/>
      <c r="F41" s="67" t="s">
        <v>50</v>
      </c>
      <c r="G41" s="73"/>
      <c r="H41" s="64">
        <v>429.88075800000001</v>
      </c>
      <c r="I41" s="70">
        <f>+H41/H$49</f>
        <v>0.4888511126310966</v>
      </c>
      <c r="J41" s="64">
        <v>417.44016799999997</v>
      </c>
      <c r="K41" s="70">
        <f>+J41/H41</f>
        <v>0.97106037018758573</v>
      </c>
      <c r="L41" s="5"/>
      <c r="M41" s="75"/>
      <c r="N41" s="75"/>
      <c r="O41" s="20"/>
    </row>
    <row r="42" spans="2:15" x14ac:dyDescent="0.25">
      <c r="B42" s="16"/>
      <c r="C42" s="75"/>
      <c r="D42" s="5"/>
      <c r="E42" s="75"/>
      <c r="F42" s="67" t="s">
        <v>53</v>
      </c>
      <c r="G42" s="73"/>
      <c r="H42" s="64">
        <v>95.255265000000009</v>
      </c>
      <c r="I42" s="70">
        <f t="shared" ref="I42:I48" si="7">+H42/H$49</f>
        <v>0.10832222985709902</v>
      </c>
      <c r="J42" s="64">
        <v>36.117584000000001</v>
      </c>
      <c r="K42" s="70">
        <f t="shared" ref="K42:K49" si="8">+J42/H42</f>
        <v>0.37916627495603522</v>
      </c>
      <c r="L42" s="5"/>
      <c r="M42" s="75"/>
      <c r="N42" s="75"/>
      <c r="O42" s="20"/>
    </row>
    <row r="43" spans="2:15" x14ac:dyDescent="0.25">
      <c r="B43" s="16"/>
      <c r="C43" s="75"/>
      <c r="D43" s="5"/>
      <c r="E43" s="75"/>
      <c r="F43" s="67" t="s">
        <v>52</v>
      </c>
      <c r="G43" s="73"/>
      <c r="H43" s="64">
        <v>91.494100000000003</v>
      </c>
      <c r="I43" s="70">
        <f t="shared" si="7"/>
        <v>0.1040451142597567</v>
      </c>
      <c r="J43" s="64">
        <v>69.450307999999993</v>
      </c>
      <c r="K43" s="70">
        <f t="shared" si="8"/>
        <v>0.75906870497660495</v>
      </c>
      <c r="L43" s="5"/>
      <c r="M43" s="75"/>
      <c r="N43" s="75"/>
      <c r="O43" s="20"/>
    </row>
    <row r="44" spans="2:15" x14ac:dyDescent="0.25">
      <c r="B44" s="16"/>
      <c r="C44" s="75"/>
      <c r="D44" s="5"/>
      <c r="E44" s="75"/>
      <c r="F44" s="67" t="s">
        <v>51</v>
      </c>
      <c r="G44" s="73"/>
      <c r="H44" s="64">
        <v>78.268777999999998</v>
      </c>
      <c r="I44" s="70">
        <f t="shared" si="7"/>
        <v>8.9005563746531527E-2</v>
      </c>
      <c r="J44" s="64">
        <v>26.494124000000003</v>
      </c>
      <c r="K44" s="70">
        <f t="shared" si="8"/>
        <v>0.33850182252749628</v>
      </c>
      <c r="L44" s="5"/>
      <c r="M44" s="75"/>
      <c r="N44" s="75"/>
      <c r="O44" s="20"/>
    </row>
    <row r="45" spans="2:15" x14ac:dyDescent="0.25">
      <c r="B45" s="16"/>
      <c r="C45" s="75"/>
      <c r="D45" s="5"/>
      <c r="E45" s="75"/>
      <c r="F45" s="67" t="s">
        <v>59</v>
      </c>
      <c r="G45" s="73"/>
      <c r="H45" s="64">
        <v>68.963126000000003</v>
      </c>
      <c r="I45" s="70">
        <f t="shared" si="7"/>
        <v>7.8423377292962032E-2</v>
      </c>
      <c r="J45" s="64">
        <v>67.84492800000001</v>
      </c>
      <c r="K45" s="70">
        <f t="shared" si="8"/>
        <v>0.98378556679695761</v>
      </c>
      <c r="L45" s="5"/>
      <c r="M45" s="75"/>
      <c r="N45" s="75"/>
      <c r="O45" s="20"/>
    </row>
    <row r="46" spans="2:15" x14ac:dyDescent="0.25">
      <c r="B46" s="16"/>
      <c r="C46" s="75"/>
      <c r="D46" s="5"/>
      <c r="E46" s="75"/>
      <c r="F46" s="67" t="s">
        <v>54</v>
      </c>
      <c r="G46" s="73"/>
      <c r="H46" s="64">
        <v>25.822638999999999</v>
      </c>
      <c r="I46" s="70">
        <f t="shared" si="7"/>
        <v>2.9364947305273774E-2</v>
      </c>
      <c r="J46" s="64">
        <v>20.029614000000002</v>
      </c>
      <c r="K46" s="70">
        <f t="shared" si="8"/>
        <v>0.77566100041130592</v>
      </c>
      <c r="L46" s="5"/>
      <c r="M46" s="75"/>
      <c r="N46" s="75"/>
      <c r="O46" s="20"/>
    </row>
    <row r="47" spans="2:15" x14ac:dyDescent="0.25">
      <c r="B47" s="16"/>
      <c r="C47" s="75"/>
      <c r="D47" s="5"/>
      <c r="E47" s="75"/>
      <c r="F47" s="67" t="s">
        <v>60</v>
      </c>
      <c r="G47" s="73"/>
      <c r="H47" s="64">
        <v>21.087356</v>
      </c>
      <c r="I47" s="70">
        <f t="shared" si="7"/>
        <v>2.3980085759149124E-2</v>
      </c>
      <c r="J47" s="64">
        <v>14.126782</v>
      </c>
      <c r="K47" s="70">
        <f t="shared" si="8"/>
        <v>0.66991717690923414</v>
      </c>
      <c r="L47" s="5"/>
      <c r="M47" s="75"/>
      <c r="N47" s="75"/>
      <c r="O47" s="20"/>
    </row>
    <row r="48" spans="2:15" x14ac:dyDescent="0.25">
      <c r="B48" s="16"/>
      <c r="C48" s="75"/>
      <c r="D48" s="5"/>
      <c r="E48" s="75"/>
      <c r="F48" s="67" t="s">
        <v>55</v>
      </c>
      <c r="G48" s="73"/>
      <c r="H48" s="64">
        <v>68.597477000000012</v>
      </c>
      <c r="I48" s="70">
        <f t="shared" si="7"/>
        <v>7.8007569148131228E-2</v>
      </c>
      <c r="J48" s="64">
        <v>48.902602000000009</v>
      </c>
      <c r="K48" s="70">
        <f t="shared" si="8"/>
        <v>0.71289213741782365</v>
      </c>
      <c r="L48" s="5"/>
      <c r="M48" s="75"/>
      <c r="N48" s="75"/>
      <c r="O48" s="20"/>
    </row>
    <row r="49" spans="2:15" x14ac:dyDescent="0.25">
      <c r="B49" s="16"/>
      <c r="C49" s="75"/>
      <c r="D49" s="5"/>
      <c r="E49" s="75"/>
      <c r="F49" s="68" t="s">
        <v>0</v>
      </c>
      <c r="G49" s="74"/>
      <c r="H49" s="65">
        <f>SUM(H41:H48)</f>
        <v>879.36949900000002</v>
      </c>
      <c r="I49" s="69">
        <f>SUM(I41:I48)</f>
        <v>1</v>
      </c>
      <c r="J49" s="65">
        <f>SUM(J41:J48)</f>
        <v>700.40611000000013</v>
      </c>
      <c r="K49" s="69">
        <f t="shared" si="8"/>
        <v>0.79648669961431096</v>
      </c>
      <c r="L49" s="5"/>
      <c r="M49" s="75"/>
      <c r="N49" s="75"/>
      <c r="O49" s="20"/>
    </row>
    <row r="50" spans="2:15" x14ac:dyDescent="0.25">
      <c r="B50" s="16"/>
      <c r="C50" s="19"/>
      <c r="E50" s="11"/>
      <c r="F50" s="117" t="s">
        <v>82</v>
      </c>
      <c r="G50" s="117"/>
      <c r="H50" s="117"/>
      <c r="I50" s="117"/>
      <c r="J50" s="117"/>
      <c r="K50" s="117"/>
      <c r="L50" s="11"/>
      <c r="N50" s="19"/>
      <c r="O50" s="20"/>
    </row>
    <row r="51" spans="2:15" x14ac:dyDescent="0.25">
      <c r="B51" s="16"/>
      <c r="C51" s="19"/>
      <c r="E51" s="11"/>
      <c r="M51" s="19"/>
      <c r="N51" s="19"/>
      <c r="O51" s="20"/>
    </row>
    <row r="52" spans="2:15" ht="15" customHeight="1" x14ac:dyDescent="0.25">
      <c r="B52" s="16"/>
      <c r="C52" s="118" t="str">
        <f>+CONCATENATE("Al cierre del 2017,  de los " &amp; FIXED(J62,0)  &amp; "  proyectos presupuestados para el 2017, " &amp; FIXED(J58,0) &amp; " no cuentan con ningún avance en ejecución del gasto, mientras que " &amp; FIXED(J59,0) &amp; " (" &amp; FIXED(K59*100,1) &amp; "% de proyectos) no superan el 50,0% de ejecución, " &amp; FIXED(J60,0) &amp; " proyectos (" &amp; FIXED(K60*100,1) &amp; "% del total) tienen un nivel de ejecución mayor al 50,0% pero no culminan al 100% y " &amp; FIXED(J61,0) &amp; " proyectos por S/ " &amp; FIXED(I61,1) &amp; " millones se han ejecutado al 100,0%.")</f>
        <v>Al cierre del 2017,  de los 642  proyectos presupuestados para el 2017, 104 no cuentan con ningún avance en ejecución del gasto, mientras que 64 (10.0% de proyectos) no superan el 50,0% de ejecución, 244 proyectos (38.0% del total) tienen un nivel de ejecución mayor al 50,0% pero no culminan al 100% y 230 proyectos por S/ 440.5 millones se han ejecutado al 100,0%.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20"/>
    </row>
    <row r="53" spans="2:15" x14ac:dyDescent="0.25"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20"/>
    </row>
    <row r="54" spans="2:15" x14ac:dyDescent="0.25">
      <c r="B54" s="16"/>
      <c r="C54" s="19"/>
      <c r="D54" s="19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20"/>
    </row>
    <row r="55" spans="2:15" x14ac:dyDescent="0.25">
      <c r="B55" s="16"/>
      <c r="C55" s="19"/>
      <c r="D55" s="19"/>
      <c r="E55" s="128" t="s">
        <v>56</v>
      </c>
      <c r="F55" s="128"/>
      <c r="G55" s="128"/>
      <c r="H55" s="128"/>
      <c r="I55" s="128"/>
      <c r="J55" s="128"/>
      <c r="K55" s="128"/>
      <c r="L55" s="128"/>
      <c r="M55" s="75"/>
      <c r="N55" s="75"/>
      <c r="O55" s="20"/>
    </row>
    <row r="56" spans="2:15" x14ac:dyDescent="0.25">
      <c r="B56" s="16"/>
      <c r="C56" s="19"/>
      <c r="D56" s="19"/>
      <c r="E56" s="5"/>
      <c r="F56" s="129" t="s">
        <v>33</v>
      </c>
      <c r="G56" s="129"/>
      <c r="H56" s="129"/>
      <c r="I56" s="129"/>
      <c r="J56" s="129"/>
      <c r="K56" s="129"/>
      <c r="L56" s="5"/>
      <c r="M56" s="75"/>
      <c r="N56" s="75"/>
      <c r="O56" s="20"/>
    </row>
    <row r="57" spans="2:15" x14ac:dyDescent="0.25">
      <c r="B57" s="16"/>
      <c r="C57" s="19"/>
      <c r="D57" s="19"/>
      <c r="E57" s="75"/>
      <c r="F57" s="77" t="s">
        <v>25</v>
      </c>
      <c r="G57" s="66" t="s">
        <v>18</v>
      </c>
      <c r="H57" s="66" t="s">
        <v>20</v>
      </c>
      <c r="I57" s="66" t="s">
        <v>7</v>
      </c>
      <c r="J57" s="66" t="s">
        <v>24</v>
      </c>
      <c r="K57" s="66" t="s">
        <v>3</v>
      </c>
      <c r="L57" s="75"/>
      <c r="M57" s="75" t="s">
        <v>36</v>
      </c>
      <c r="N57" s="75"/>
      <c r="O57" s="20"/>
    </row>
    <row r="58" spans="2:15" x14ac:dyDescent="0.25">
      <c r="B58" s="16"/>
      <c r="C58" s="19"/>
      <c r="D58" s="19"/>
      <c r="E58" s="75"/>
      <c r="F58" s="78" t="s">
        <v>26</v>
      </c>
      <c r="G58" s="70">
        <f>+I58/H58</f>
        <v>0</v>
      </c>
      <c r="H58" s="62">
        <v>19.883592000000004</v>
      </c>
      <c r="I58" s="62">
        <v>0</v>
      </c>
      <c r="J58" s="105">
        <v>104</v>
      </c>
      <c r="K58" s="70">
        <f>+J58/J$62</f>
        <v>0.16199376947040497</v>
      </c>
      <c r="L58" s="75"/>
      <c r="M58" s="80">
        <f>SUM(J59:J61)</f>
        <v>538</v>
      </c>
      <c r="N58" s="75"/>
      <c r="O58" s="20"/>
    </row>
    <row r="59" spans="2:15" x14ac:dyDescent="0.25">
      <c r="B59" s="16"/>
      <c r="C59" s="19"/>
      <c r="D59" s="19"/>
      <c r="E59" s="75"/>
      <c r="F59" s="78" t="s">
        <v>27</v>
      </c>
      <c r="G59" s="70">
        <f t="shared" ref="G59:G62" si="9">+I59/H59</f>
        <v>0.16121204575279346</v>
      </c>
      <c r="H59" s="62">
        <v>136.13594999999998</v>
      </c>
      <c r="I59" s="62">
        <v>21.946755</v>
      </c>
      <c r="J59" s="105">
        <v>64</v>
      </c>
      <c r="K59" s="70">
        <f t="shared" ref="K59:K61" si="10">+J59/J$62</f>
        <v>9.9688473520249218E-2</v>
      </c>
      <c r="L59" s="75"/>
      <c r="M59" s="75"/>
      <c r="N59" s="75"/>
      <c r="O59" s="20"/>
    </row>
    <row r="60" spans="2:15" x14ac:dyDescent="0.25">
      <c r="B60" s="16"/>
      <c r="C60" s="19"/>
      <c r="D60" s="19"/>
      <c r="E60" s="75"/>
      <c r="F60" s="78" t="s">
        <v>28</v>
      </c>
      <c r="G60" s="70">
        <f t="shared" si="9"/>
        <v>0.84206708631508798</v>
      </c>
      <c r="H60" s="62">
        <v>282.57002899999998</v>
      </c>
      <c r="I60" s="62">
        <v>237.9429209999999</v>
      </c>
      <c r="J60" s="105">
        <v>244</v>
      </c>
      <c r="K60" s="70">
        <f t="shared" si="10"/>
        <v>0.38006230529595014</v>
      </c>
      <c r="L60" s="75"/>
      <c r="M60" s="75"/>
      <c r="N60" s="75"/>
      <c r="O60" s="20"/>
    </row>
    <row r="61" spans="2:15" x14ac:dyDescent="0.25">
      <c r="B61" s="16"/>
      <c r="C61" s="19"/>
      <c r="D61" s="19"/>
      <c r="E61" s="75"/>
      <c r="F61" s="78" t="s">
        <v>29</v>
      </c>
      <c r="G61" s="70">
        <f t="shared" si="9"/>
        <v>0.99940221189019318</v>
      </c>
      <c r="H61" s="62">
        <v>440.77992800000004</v>
      </c>
      <c r="I61" s="62">
        <v>440.51643500000011</v>
      </c>
      <c r="J61" s="105">
        <v>230</v>
      </c>
      <c r="K61" s="70">
        <f t="shared" si="10"/>
        <v>0.35825545171339562</v>
      </c>
      <c r="L61" s="75"/>
      <c r="M61" s="75"/>
      <c r="N61" s="75"/>
      <c r="O61" s="20"/>
    </row>
    <row r="62" spans="2:15" x14ac:dyDescent="0.25">
      <c r="B62" s="16"/>
      <c r="C62" s="19"/>
      <c r="D62" s="19"/>
      <c r="E62" s="75"/>
      <c r="F62" s="79" t="s">
        <v>0</v>
      </c>
      <c r="G62" s="69">
        <f t="shared" si="9"/>
        <v>0.7964867007514892</v>
      </c>
      <c r="H62" s="53">
        <f t="shared" ref="H62:J62" si="11">SUM(H58:H61)</f>
        <v>879.36949900000002</v>
      </c>
      <c r="I62" s="53">
        <f t="shared" si="11"/>
        <v>700.40611100000001</v>
      </c>
      <c r="J62" s="76">
        <f t="shared" si="11"/>
        <v>642</v>
      </c>
      <c r="K62" s="69">
        <f>SUM(K58:K61)</f>
        <v>1</v>
      </c>
      <c r="L62" s="75"/>
      <c r="M62" s="75"/>
      <c r="N62" s="75"/>
      <c r="O62" s="20"/>
    </row>
    <row r="63" spans="2:15" x14ac:dyDescent="0.25">
      <c r="B63" s="16"/>
      <c r="C63" s="19"/>
      <c r="E63" s="11"/>
      <c r="F63" s="117" t="s">
        <v>82</v>
      </c>
      <c r="G63" s="117"/>
      <c r="H63" s="117"/>
      <c r="I63" s="117"/>
      <c r="J63" s="117"/>
      <c r="K63" s="117"/>
      <c r="L63" s="11"/>
      <c r="N63" s="19"/>
      <c r="O63" s="20"/>
    </row>
    <row r="64" spans="2:15" x14ac:dyDescent="0.25"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2:15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8" spans="2:15" x14ac:dyDescent="0.25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6"/>
    </row>
    <row r="69" spans="2:15" x14ac:dyDescent="0.25">
      <c r="B69" s="16"/>
      <c r="C69" s="131" t="s">
        <v>19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7"/>
    </row>
    <row r="70" spans="2:15" x14ac:dyDescent="0.25">
      <c r="B70" s="16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18"/>
    </row>
    <row r="71" spans="2:15" ht="15" customHeight="1" x14ac:dyDescent="0.25">
      <c r="B71" s="16"/>
      <c r="C71" s="118" t="str">
        <f>+CONCATENATE("El avance del presupuesto del Gobierno Nacional para proyectos productivos se encuentra al " &amp; FIXED(K77*100,1) &amp; "%, mientras que para los proyectos del tipo social se registra un avance del " &amp; FIXED(K78*100,1) &amp;"% a dos meses de culminar el año 2017. Cabe resaltar que estos dos tipos de proyectos absorben el " &amp; FIXED(SUM(I77:I78)*100,1) &amp; "% del presupuesto total del Gobierno Nacional en esta región.")</f>
        <v>El avance del presupuesto del Gobierno Nacional para proyectos productivos se encuentra al 97.4%, mientras que para los proyectos del tipo social se registra un avance del 50.6% a dos meses de culminar el año 2017. Cabe resaltar que estos dos tipos de proyectos absorben el 97.7% del presupuesto total del Gobierno Nacional en esta región.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8"/>
    </row>
    <row r="72" spans="2:15" x14ac:dyDescent="0.25">
      <c r="B72" s="16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20"/>
    </row>
    <row r="73" spans="2:15" x14ac:dyDescent="0.25">
      <c r="B73" s="16"/>
      <c r="C73" s="75"/>
      <c r="D73" s="75"/>
      <c r="E73" s="5"/>
      <c r="F73" s="5"/>
      <c r="G73" s="5"/>
      <c r="H73" s="5"/>
      <c r="I73" s="5"/>
      <c r="J73" s="5"/>
      <c r="K73" s="5"/>
      <c r="L73" s="5"/>
      <c r="M73" s="75"/>
      <c r="N73" s="75"/>
      <c r="O73" s="20"/>
    </row>
    <row r="74" spans="2:15" x14ac:dyDescent="0.25">
      <c r="B74" s="16"/>
      <c r="C74" s="75"/>
      <c r="D74" s="75"/>
      <c r="E74" s="132" t="s">
        <v>58</v>
      </c>
      <c r="F74" s="132"/>
      <c r="G74" s="132"/>
      <c r="H74" s="132"/>
      <c r="I74" s="132"/>
      <c r="J74" s="132"/>
      <c r="K74" s="132"/>
      <c r="L74" s="132"/>
      <c r="M74" s="75"/>
      <c r="N74" s="75"/>
      <c r="O74" s="20"/>
    </row>
    <row r="75" spans="2:15" x14ac:dyDescent="0.25">
      <c r="B75" s="16"/>
      <c r="C75" s="75"/>
      <c r="D75" s="75"/>
      <c r="E75" s="5"/>
      <c r="F75" s="129" t="s">
        <v>1</v>
      </c>
      <c r="G75" s="129"/>
      <c r="H75" s="129"/>
      <c r="I75" s="129"/>
      <c r="J75" s="129"/>
      <c r="K75" s="129"/>
      <c r="L75" s="5"/>
      <c r="M75" s="75"/>
      <c r="N75" s="75"/>
      <c r="O75" s="20"/>
    </row>
    <row r="76" spans="2:15" x14ac:dyDescent="0.25">
      <c r="B76" s="16"/>
      <c r="C76" s="75"/>
      <c r="D76" s="75"/>
      <c r="E76" s="5"/>
      <c r="F76" s="130" t="s">
        <v>32</v>
      </c>
      <c r="G76" s="130"/>
      <c r="H76" s="66" t="s">
        <v>6</v>
      </c>
      <c r="I76" s="66" t="s">
        <v>16</v>
      </c>
      <c r="J76" s="66" t="s">
        <v>17</v>
      </c>
      <c r="K76" s="66" t="s">
        <v>18</v>
      </c>
      <c r="L76" s="5"/>
      <c r="M76" s="75"/>
      <c r="N76" s="75"/>
      <c r="O76" s="20"/>
    </row>
    <row r="77" spans="2:15" x14ac:dyDescent="0.25">
      <c r="B77" s="16"/>
      <c r="C77" s="75"/>
      <c r="D77" s="75"/>
      <c r="E77" s="5"/>
      <c r="F77" s="67" t="s">
        <v>13</v>
      </c>
      <c r="G77" s="49"/>
      <c r="H77" s="63">
        <v>320.80978199999998</v>
      </c>
      <c r="I77" s="70">
        <f>+H77/$H$81</f>
        <v>0.8403762236010951</v>
      </c>
      <c r="J77" s="64">
        <v>312.51946500000003</v>
      </c>
      <c r="K77" s="70">
        <f>+J77/H77</f>
        <v>0.97415815394307415</v>
      </c>
      <c r="L77" s="5"/>
      <c r="M77" s="75"/>
      <c r="N77" s="75"/>
      <c r="O77" s="20"/>
    </row>
    <row r="78" spans="2:15" x14ac:dyDescent="0.25">
      <c r="B78" s="16"/>
      <c r="C78" s="75"/>
      <c r="D78" s="75"/>
      <c r="E78" s="5"/>
      <c r="F78" s="67" t="s">
        <v>14</v>
      </c>
      <c r="G78" s="49"/>
      <c r="H78" s="64">
        <v>52.205248999999995</v>
      </c>
      <c r="I78" s="70">
        <f>+H78/$H$81</f>
        <v>0.13675409064295566</v>
      </c>
      <c r="J78" s="64">
        <v>26.421431000000002</v>
      </c>
      <c r="K78" s="70">
        <f t="shared" ref="K78:K81" si="12">+J78/H78</f>
        <v>0.50610679014288396</v>
      </c>
      <c r="L78" s="5"/>
      <c r="M78" s="75"/>
      <c r="N78" s="75"/>
      <c r="O78" s="20"/>
    </row>
    <row r="79" spans="2:15" x14ac:dyDescent="0.25">
      <c r="B79" s="16"/>
      <c r="C79" s="75"/>
      <c r="D79" s="75"/>
      <c r="E79" s="5"/>
      <c r="F79" s="67" t="s">
        <v>23</v>
      </c>
      <c r="G79" s="49"/>
      <c r="H79" s="64">
        <v>7.6935470000000006</v>
      </c>
      <c r="I79" s="70">
        <f>+H79/$H$81</f>
        <v>2.0153606082864192E-2</v>
      </c>
      <c r="J79" s="64">
        <v>3.4517579999999999</v>
      </c>
      <c r="K79" s="70">
        <f t="shared" si="12"/>
        <v>0.44865625699043621</v>
      </c>
      <c r="L79" s="5"/>
      <c r="M79" s="75"/>
      <c r="N79" s="75"/>
      <c r="O79" s="20"/>
    </row>
    <row r="80" spans="2:15" x14ac:dyDescent="0.25">
      <c r="B80" s="16"/>
      <c r="C80" s="75"/>
      <c r="D80" s="75"/>
      <c r="E80" s="5"/>
      <c r="F80" s="67" t="s">
        <v>15</v>
      </c>
      <c r="G80" s="49"/>
      <c r="H80" s="64">
        <v>1.0368510000000002</v>
      </c>
      <c r="I80" s="70">
        <f>+H80/$H$81</f>
        <v>2.7160796730849664E-3</v>
      </c>
      <c r="J80" s="64">
        <v>3.1535000000000001E-2</v>
      </c>
      <c r="K80" s="70">
        <f t="shared" si="12"/>
        <v>3.0414206091328451E-2</v>
      </c>
      <c r="L80" s="5"/>
      <c r="M80" s="75"/>
      <c r="N80" s="75"/>
      <c r="O80" s="20"/>
    </row>
    <row r="81" spans="2:15" x14ac:dyDescent="0.25">
      <c r="B81" s="16"/>
      <c r="C81" s="75"/>
      <c r="D81" s="75"/>
      <c r="E81" s="5"/>
      <c r="F81" s="135" t="s">
        <v>0</v>
      </c>
      <c r="G81" s="136"/>
      <c r="H81" s="65">
        <f>SUM(H77:H80)</f>
        <v>381.745429</v>
      </c>
      <c r="I81" s="69">
        <f>+H81/$H$81</f>
        <v>1</v>
      </c>
      <c r="J81" s="65">
        <f>SUM(J77:J80)</f>
        <v>342.42418900000001</v>
      </c>
      <c r="K81" s="69">
        <f t="shared" si="12"/>
        <v>0.8969961733320454</v>
      </c>
      <c r="L81" s="5"/>
      <c r="M81" s="75"/>
      <c r="N81" s="75"/>
      <c r="O81" s="20"/>
    </row>
    <row r="82" spans="2:15" x14ac:dyDescent="0.25">
      <c r="B82" s="16"/>
      <c r="C82" s="19"/>
      <c r="E82" s="11"/>
      <c r="F82" s="117" t="s">
        <v>82</v>
      </c>
      <c r="G82" s="117"/>
      <c r="H82" s="117"/>
      <c r="I82" s="117"/>
      <c r="J82" s="117"/>
      <c r="K82" s="117"/>
      <c r="L82" s="11"/>
      <c r="N82" s="19"/>
      <c r="O82" s="20"/>
    </row>
    <row r="83" spans="2:15" x14ac:dyDescent="0.25">
      <c r="B83" s="16"/>
      <c r="C83" s="19"/>
      <c r="D83" s="19"/>
      <c r="E83" s="11"/>
      <c r="F83" s="11"/>
      <c r="G83" s="11"/>
      <c r="H83" s="11"/>
      <c r="I83" s="11"/>
      <c r="J83" s="11"/>
      <c r="K83" s="11"/>
      <c r="L83" s="11"/>
      <c r="M83" s="19"/>
      <c r="N83" s="19"/>
      <c r="O83" s="20"/>
    </row>
    <row r="84" spans="2:15" ht="15" customHeight="1" x14ac:dyDescent="0.25">
      <c r="B84" s="16"/>
      <c r="C84" s="118" t="str">
        <f>+CONCATENATE( "El gasto del Gobierno Nacional en el sector " &amp; TEXT(F90,20) &amp; " cuenta con el mayor presupuesto en esta región, con un nivel de ejecución del " &amp; FIXED(K90*100,1) &amp; "%, del mismo modo para proyectos " &amp; TEXT(F91,20)&amp; " se tiene un nivel de avance de " &amp; FIXED(K91*100,1) &amp; "%. Cabe destacar que solo estos dos sectores concentran el " &amp; FIXED(SUM(I90:I91)*100,1) &amp; "% del presupuesto de esta región. ")</f>
        <v xml:space="preserve">El gasto del Gobierno Nacional en el sector TRANSPORTE cuenta con el mayor presupuesto en esta región, con un nivel de ejecución del 100.0%, del mismo modo para proyectos EDUCACION se tiene un nivel de avance de 86.3%. Cabe destacar que solo estos dos sectores concentran el 85.9% del presupuesto de esta región. 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20"/>
    </row>
    <row r="85" spans="2:15" x14ac:dyDescent="0.25">
      <c r="B85" s="16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20"/>
    </row>
    <row r="86" spans="2:15" x14ac:dyDescent="0.25">
      <c r="B86" s="16"/>
      <c r="C86" s="75"/>
      <c r="D86" s="5"/>
      <c r="E86" s="5"/>
      <c r="F86" s="5"/>
      <c r="G86" s="5"/>
      <c r="H86" s="75"/>
      <c r="I86" s="75"/>
      <c r="J86" s="75"/>
      <c r="K86" s="75"/>
      <c r="L86" s="75"/>
      <c r="M86" s="75"/>
      <c r="N86" s="75"/>
      <c r="O86" s="20"/>
    </row>
    <row r="87" spans="2:15" x14ac:dyDescent="0.25">
      <c r="B87" s="16"/>
      <c r="C87" s="75"/>
      <c r="D87" s="5"/>
      <c r="E87" s="128" t="s">
        <v>61</v>
      </c>
      <c r="F87" s="128"/>
      <c r="G87" s="128"/>
      <c r="H87" s="128"/>
      <c r="I87" s="128"/>
      <c r="J87" s="128"/>
      <c r="K87" s="128"/>
      <c r="L87" s="128"/>
      <c r="M87" s="75"/>
      <c r="N87" s="75"/>
      <c r="O87" s="20"/>
    </row>
    <row r="88" spans="2:15" x14ac:dyDescent="0.25">
      <c r="B88" s="16"/>
      <c r="C88" s="75"/>
      <c r="D88" s="5"/>
      <c r="E88" s="5"/>
      <c r="F88" s="129" t="s">
        <v>1</v>
      </c>
      <c r="G88" s="129"/>
      <c r="H88" s="129"/>
      <c r="I88" s="129"/>
      <c r="J88" s="129"/>
      <c r="K88" s="129"/>
      <c r="L88" s="5"/>
      <c r="M88" s="75"/>
      <c r="N88" s="75"/>
      <c r="O88" s="20"/>
    </row>
    <row r="89" spans="2:15" x14ac:dyDescent="0.25">
      <c r="B89" s="16"/>
      <c r="C89" s="75"/>
      <c r="D89" s="5"/>
      <c r="E89" s="75"/>
      <c r="F89" s="133" t="s">
        <v>22</v>
      </c>
      <c r="G89" s="134"/>
      <c r="H89" s="72" t="s">
        <v>20</v>
      </c>
      <c r="I89" s="72" t="s">
        <v>3</v>
      </c>
      <c r="J89" s="66" t="s">
        <v>21</v>
      </c>
      <c r="K89" s="66" t="s">
        <v>18</v>
      </c>
      <c r="L89" s="5"/>
      <c r="M89" s="75"/>
      <c r="N89" s="75"/>
      <c r="O89" s="20"/>
    </row>
    <row r="90" spans="2:15" x14ac:dyDescent="0.25">
      <c r="B90" s="16"/>
      <c r="C90" s="75"/>
      <c r="D90" s="5"/>
      <c r="E90" s="75"/>
      <c r="F90" s="67" t="s">
        <v>50</v>
      </c>
      <c r="G90" s="73"/>
      <c r="H90" s="64">
        <v>297.267741</v>
      </c>
      <c r="I90" s="70">
        <f t="shared" ref="I90:I97" si="13">+H90/$H$98</f>
        <v>0.77870674647947125</v>
      </c>
      <c r="J90" s="64">
        <v>297.24801100000002</v>
      </c>
      <c r="K90" s="70">
        <f>+J90/H90</f>
        <v>0.99993362885614967</v>
      </c>
      <c r="L90" s="5"/>
      <c r="M90" s="75"/>
      <c r="N90" s="75"/>
      <c r="O90" s="20"/>
    </row>
    <row r="91" spans="2:15" x14ac:dyDescent="0.25">
      <c r="B91" s="16"/>
      <c r="C91" s="75"/>
      <c r="D91" s="5"/>
      <c r="E91" s="75"/>
      <c r="F91" s="67" t="s">
        <v>52</v>
      </c>
      <c r="G91" s="73"/>
      <c r="H91" s="64">
        <v>30.591885999999999</v>
      </c>
      <c r="I91" s="70">
        <f t="shared" si="13"/>
        <v>8.0136875718818362E-2</v>
      </c>
      <c r="J91" s="64">
        <v>26.406431000000001</v>
      </c>
      <c r="K91" s="70">
        <f t="shared" ref="K91:K98" si="14">+J91/H91</f>
        <v>0.86318414627983386</v>
      </c>
      <c r="L91" s="5"/>
      <c r="M91" s="75"/>
      <c r="N91" s="75"/>
      <c r="O91" s="20"/>
    </row>
    <row r="92" spans="2:15" x14ac:dyDescent="0.25">
      <c r="B92" s="16"/>
      <c r="C92" s="75"/>
      <c r="D92" s="5"/>
      <c r="E92" s="75"/>
      <c r="F92" s="67" t="s">
        <v>51</v>
      </c>
      <c r="G92" s="73"/>
      <c r="H92" s="64">
        <v>21.613363</v>
      </c>
      <c r="I92" s="70">
        <f t="shared" si="13"/>
        <v>5.6617214924137307E-2</v>
      </c>
      <c r="J92" s="64">
        <v>1.4999999999999999E-2</v>
      </c>
      <c r="K92" s="70">
        <f t="shared" si="14"/>
        <v>6.9401508687009974E-4</v>
      </c>
      <c r="L92" s="5"/>
      <c r="M92" s="75"/>
      <c r="N92" s="75"/>
      <c r="O92" s="20"/>
    </row>
    <row r="93" spans="2:15" x14ac:dyDescent="0.25">
      <c r="B93" s="16"/>
      <c r="C93" s="75"/>
      <c r="D93" s="5"/>
      <c r="E93" s="75"/>
      <c r="F93" s="67" t="s">
        <v>53</v>
      </c>
      <c r="G93" s="73"/>
      <c r="H93" s="64">
        <v>14.8241</v>
      </c>
      <c r="I93" s="70">
        <f t="shared" si="13"/>
        <v>3.8832423059609184E-2</v>
      </c>
      <c r="J93" s="64">
        <v>7.9406289999999995</v>
      </c>
      <c r="K93" s="70">
        <f t="shared" si="14"/>
        <v>0.53565673464156338</v>
      </c>
      <c r="L93" s="5"/>
      <c r="M93" s="75"/>
      <c r="N93" s="75"/>
      <c r="O93" s="20"/>
    </row>
    <row r="94" spans="2:15" x14ac:dyDescent="0.25">
      <c r="B94" s="16"/>
      <c r="C94" s="75"/>
      <c r="D94" s="5"/>
      <c r="E94" s="75"/>
      <c r="F94" s="67" t="s">
        <v>60</v>
      </c>
      <c r="G94" s="73"/>
      <c r="H94" s="64">
        <v>5.1712590000000001</v>
      </c>
      <c r="I94" s="70">
        <f t="shared" si="13"/>
        <v>1.3546354735789122E-2</v>
      </c>
      <c r="J94" s="64">
        <v>0.92976199999999998</v>
      </c>
      <c r="K94" s="70">
        <f t="shared" si="14"/>
        <v>0.1797941275035731</v>
      </c>
      <c r="L94" s="5"/>
      <c r="M94" s="75"/>
      <c r="N94" s="75"/>
      <c r="O94" s="20"/>
    </row>
    <row r="95" spans="2:15" x14ac:dyDescent="0.25">
      <c r="B95" s="16"/>
      <c r="C95" s="75"/>
      <c r="D95" s="5"/>
      <c r="E95" s="75"/>
      <c r="F95" s="67" t="s">
        <v>88</v>
      </c>
      <c r="G95" s="73"/>
      <c r="H95" s="64">
        <v>4.4753190000000007</v>
      </c>
      <c r="I95" s="70">
        <f t="shared" si="13"/>
        <v>1.1723307366700651E-2</v>
      </c>
      <c r="J95" s="64">
        <v>3.2493000000000003</v>
      </c>
      <c r="K95" s="70">
        <f t="shared" si="14"/>
        <v>0.72604880233118574</v>
      </c>
      <c r="L95" s="5"/>
      <c r="M95" s="75"/>
      <c r="N95" s="75"/>
      <c r="O95" s="20"/>
    </row>
    <row r="96" spans="2:15" x14ac:dyDescent="0.25">
      <c r="B96" s="16"/>
      <c r="C96" s="75"/>
      <c r="D96" s="5"/>
      <c r="E96" s="75"/>
      <c r="F96" s="67" t="s">
        <v>93</v>
      </c>
      <c r="G96" s="73"/>
      <c r="H96" s="64">
        <v>4.0476270000000003</v>
      </c>
      <c r="I96" s="70">
        <f t="shared" si="13"/>
        <v>1.0602948175706907E-2</v>
      </c>
      <c r="J96" s="64">
        <v>4.0474449999999997</v>
      </c>
      <c r="K96" s="70">
        <f t="shared" si="14"/>
        <v>0.99995503538245978</v>
      </c>
      <c r="L96" s="5"/>
      <c r="M96" s="75"/>
      <c r="N96" s="75"/>
      <c r="O96" s="20"/>
    </row>
    <row r="97" spans="2:15" x14ac:dyDescent="0.25">
      <c r="B97" s="16"/>
      <c r="C97" s="75"/>
      <c r="D97" s="5"/>
      <c r="E97" s="75"/>
      <c r="F97" s="67" t="s">
        <v>55</v>
      </c>
      <c r="G97" s="73"/>
      <c r="H97" s="64">
        <v>3.7541340000000001</v>
      </c>
      <c r="I97" s="70">
        <f t="shared" si="13"/>
        <v>9.8341295397671932E-3</v>
      </c>
      <c r="J97" s="64">
        <v>2.5876109999999999</v>
      </c>
      <c r="K97" s="70">
        <f t="shared" si="14"/>
        <v>0.68926974902867078</v>
      </c>
      <c r="L97" s="5"/>
      <c r="M97" s="75"/>
      <c r="N97" s="75"/>
      <c r="O97" s="20"/>
    </row>
    <row r="98" spans="2:15" x14ac:dyDescent="0.25">
      <c r="B98" s="16"/>
      <c r="C98" s="75"/>
      <c r="D98" s="5"/>
      <c r="E98" s="75"/>
      <c r="F98" s="68" t="s">
        <v>0</v>
      </c>
      <c r="G98" s="74"/>
      <c r="H98" s="65">
        <f>SUM(H90:H97)</f>
        <v>381.745429</v>
      </c>
      <c r="I98" s="69">
        <f>SUM(I90:I97)</f>
        <v>1</v>
      </c>
      <c r="J98" s="65">
        <f>SUM(J90:J97)</f>
        <v>342.42418899999996</v>
      </c>
      <c r="K98" s="69">
        <f t="shared" si="14"/>
        <v>0.89699617333204518</v>
      </c>
      <c r="L98" s="5"/>
      <c r="M98" s="75"/>
      <c r="N98" s="75"/>
      <c r="O98" s="20"/>
    </row>
    <row r="99" spans="2:15" x14ac:dyDescent="0.25">
      <c r="B99" s="16"/>
      <c r="C99" s="19"/>
      <c r="E99" s="11"/>
      <c r="F99" s="117" t="s">
        <v>82</v>
      </c>
      <c r="G99" s="117"/>
      <c r="H99" s="117"/>
      <c r="I99" s="117"/>
      <c r="J99" s="117"/>
      <c r="K99" s="117"/>
      <c r="L99" s="11"/>
      <c r="N99" s="19"/>
      <c r="O99" s="20"/>
    </row>
    <row r="100" spans="2:15" x14ac:dyDescent="0.25">
      <c r="B100" s="16"/>
      <c r="C100" s="19"/>
      <c r="D100" s="11"/>
      <c r="E100" s="11"/>
      <c r="F100" s="42"/>
      <c r="G100" s="42"/>
      <c r="H100" s="11"/>
      <c r="I100" s="11"/>
      <c r="J100" s="11"/>
      <c r="K100" s="11"/>
      <c r="L100" s="11"/>
      <c r="M100" s="19"/>
      <c r="N100" s="19"/>
      <c r="O100" s="20"/>
    </row>
    <row r="101" spans="2:15" ht="15" customHeight="1" x14ac:dyDescent="0.25">
      <c r="B101" s="16"/>
      <c r="C101" s="118" t="str">
        <f>+CONCATENATE("Al cierre del 2017,  de los " &amp; FIXED(J111,0)  &amp; "  proyectos presupuestados para el 2017, " &amp; FIXED(J107,0) &amp; " no cuentan con ningún avance en ejecución del gasto, mientras que " &amp; FIXED(J108,0) &amp; " (" &amp; FIXED(K108*100,1) &amp; "% de proyectos) no superan el 50,0% de ejecución, " &amp; FIXED(J109,0) &amp; " proyectos (" &amp; FIXED(K109*100,1) &amp; "% del total) tienen un nivel de ejecución mayor al 50,0% pero no culminan al 100% y " &amp; FIXED(J110,0) &amp; " proyectos por S/ " &amp; FIXED(I110,1) &amp; " millones se han ejecutado al 100,0%.")</f>
        <v>Al cierre del 2017,  de los 59  proyectos presupuestados para el 2017, 23 no cuentan con ningún avance en ejecución del gasto, mientras que 11 (18.6% de proyectos) no superan el 50,0% de ejecución, 11 proyectos (18.6% del total) tienen un nivel de ejecución mayor al 50,0% pero no culminan al 100% y 14 proyectos por S/ 310.1 millones se han ejecutado al 100,0%.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20"/>
    </row>
    <row r="102" spans="2:15" x14ac:dyDescent="0.25">
      <c r="B102" s="16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20"/>
    </row>
    <row r="103" spans="2:15" x14ac:dyDescent="0.25">
      <c r="B103" s="16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x14ac:dyDescent="0.25">
      <c r="B104" s="16"/>
      <c r="C104" s="19"/>
      <c r="D104" s="19"/>
      <c r="E104" s="128" t="s">
        <v>65</v>
      </c>
      <c r="F104" s="128"/>
      <c r="G104" s="128"/>
      <c r="H104" s="128"/>
      <c r="I104" s="128"/>
      <c r="J104" s="128"/>
      <c r="K104" s="128"/>
      <c r="L104" s="128"/>
      <c r="M104" s="19"/>
      <c r="N104" s="19"/>
      <c r="O104" s="20"/>
    </row>
    <row r="105" spans="2:15" x14ac:dyDescent="0.25">
      <c r="B105" s="16"/>
      <c r="C105" s="19"/>
      <c r="D105" s="19"/>
      <c r="E105" s="5"/>
      <c r="F105" s="129" t="s">
        <v>33</v>
      </c>
      <c r="G105" s="129"/>
      <c r="H105" s="129"/>
      <c r="I105" s="129"/>
      <c r="J105" s="129"/>
      <c r="K105" s="129"/>
      <c r="L105" s="5"/>
      <c r="M105" s="19"/>
      <c r="N105" s="19"/>
      <c r="O105" s="20"/>
    </row>
    <row r="106" spans="2:15" x14ac:dyDescent="0.25">
      <c r="B106" s="16"/>
      <c r="C106" s="19"/>
      <c r="D106" s="19"/>
      <c r="E106" s="75"/>
      <c r="F106" s="77" t="s">
        <v>25</v>
      </c>
      <c r="G106" s="66" t="s">
        <v>18</v>
      </c>
      <c r="H106" s="66" t="s">
        <v>20</v>
      </c>
      <c r="I106" s="66" t="s">
        <v>7</v>
      </c>
      <c r="J106" s="66" t="s">
        <v>24</v>
      </c>
      <c r="K106" s="66" t="s">
        <v>3</v>
      </c>
      <c r="L106" s="75"/>
      <c r="M106" s="19"/>
      <c r="N106" s="19"/>
      <c r="O106" s="20"/>
    </row>
    <row r="107" spans="2:15" x14ac:dyDescent="0.25">
      <c r="B107" s="16"/>
      <c r="C107" s="19"/>
      <c r="D107" s="19"/>
      <c r="E107" s="75"/>
      <c r="F107" s="78" t="s">
        <v>26</v>
      </c>
      <c r="G107" s="70">
        <f>+I107/H107</f>
        <v>0</v>
      </c>
      <c r="H107" s="64">
        <v>8.8087599999999995</v>
      </c>
      <c r="I107" s="64">
        <v>0</v>
      </c>
      <c r="J107" s="78">
        <v>23</v>
      </c>
      <c r="K107" s="70">
        <f>+J107/$J$111</f>
        <v>0.38983050847457629</v>
      </c>
      <c r="L107" s="75"/>
      <c r="M107" s="19"/>
      <c r="N107" s="19"/>
      <c r="O107" s="20"/>
    </row>
    <row r="108" spans="2:15" x14ac:dyDescent="0.25">
      <c r="B108" s="16"/>
      <c r="C108" s="19"/>
      <c r="D108" s="19"/>
      <c r="E108" s="75"/>
      <c r="F108" s="78" t="s">
        <v>27</v>
      </c>
      <c r="G108" s="70">
        <f t="shared" ref="G108:G111" si="15">+I108/H108</f>
        <v>3.8864745197927368E-2</v>
      </c>
      <c r="H108" s="64">
        <v>27.721987999999996</v>
      </c>
      <c r="I108" s="64">
        <v>1.0774079999999999</v>
      </c>
      <c r="J108" s="78">
        <v>11</v>
      </c>
      <c r="K108" s="70">
        <f>+J108/$J$111</f>
        <v>0.1864406779661017</v>
      </c>
      <c r="L108" s="75"/>
      <c r="M108" s="19"/>
      <c r="N108" s="19"/>
      <c r="O108" s="20"/>
    </row>
    <row r="109" spans="2:15" x14ac:dyDescent="0.25">
      <c r="B109" s="16"/>
      <c r="C109" s="19"/>
      <c r="D109" s="19"/>
      <c r="E109" s="75"/>
      <c r="F109" s="78" t="s">
        <v>28</v>
      </c>
      <c r="G109" s="70">
        <f t="shared" si="15"/>
        <v>0.89057705754710137</v>
      </c>
      <c r="H109" s="64">
        <v>35.044944999999998</v>
      </c>
      <c r="I109" s="64">
        <v>31.210224</v>
      </c>
      <c r="J109" s="78">
        <v>11</v>
      </c>
      <c r="K109" s="70">
        <f>+J109/$J$111</f>
        <v>0.1864406779661017</v>
      </c>
      <c r="L109" s="75"/>
      <c r="M109" s="19"/>
      <c r="N109" s="19"/>
      <c r="O109" s="20"/>
    </row>
    <row r="110" spans="2:15" x14ac:dyDescent="0.25">
      <c r="B110" s="16"/>
      <c r="C110" s="19"/>
      <c r="D110" s="19"/>
      <c r="E110" s="75"/>
      <c r="F110" s="78" t="s">
        <v>29</v>
      </c>
      <c r="G110" s="70">
        <f t="shared" si="15"/>
        <v>0.99989302953786541</v>
      </c>
      <c r="H110" s="64">
        <v>310.16973600000006</v>
      </c>
      <c r="I110" s="64">
        <v>310.13655699999998</v>
      </c>
      <c r="J110" s="78">
        <v>14</v>
      </c>
      <c r="K110" s="70">
        <f>+J110/$J$111</f>
        <v>0.23728813559322035</v>
      </c>
      <c r="L110" s="75"/>
      <c r="M110" s="19"/>
      <c r="N110" s="19"/>
      <c r="O110" s="20"/>
    </row>
    <row r="111" spans="2:15" x14ac:dyDescent="0.25">
      <c r="B111" s="16"/>
      <c r="C111" s="19"/>
      <c r="D111" s="19"/>
      <c r="E111" s="75"/>
      <c r="F111" s="79" t="s">
        <v>0</v>
      </c>
      <c r="G111" s="69">
        <f t="shared" si="15"/>
        <v>0.89699617333204507</v>
      </c>
      <c r="H111" s="65">
        <f t="shared" ref="H111:J111" si="16">SUM(H107:H110)</f>
        <v>381.74542900000006</v>
      </c>
      <c r="I111" s="65">
        <f t="shared" si="16"/>
        <v>342.42418899999996</v>
      </c>
      <c r="J111" s="79">
        <f t="shared" si="16"/>
        <v>59</v>
      </c>
      <c r="K111" s="69">
        <f>+J111/$J$111</f>
        <v>1</v>
      </c>
      <c r="L111" s="75"/>
      <c r="M111" s="19"/>
      <c r="N111" s="19"/>
      <c r="O111" s="20"/>
    </row>
    <row r="112" spans="2:15" x14ac:dyDescent="0.25">
      <c r="B112" s="16"/>
      <c r="C112" s="19"/>
      <c r="E112" s="11"/>
      <c r="F112" s="117" t="s">
        <v>82</v>
      </c>
      <c r="G112" s="117"/>
      <c r="H112" s="117"/>
      <c r="I112" s="117"/>
      <c r="J112" s="117"/>
      <c r="K112" s="117"/>
      <c r="L112" s="11"/>
      <c r="N112" s="19"/>
      <c r="O112" s="20"/>
    </row>
    <row r="113" spans="2:15" x14ac:dyDescent="0.25">
      <c r="B113" s="16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x14ac:dyDescent="0.2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</row>
    <row r="117" spans="2:15" x14ac:dyDescent="0.2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x14ac:dyDescent="0.25">
      <c r="B118" s="16"/>
      <c r="C118" s="131" t="s">
        <v>30</v>
      </c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7"/>
    </row>
    <row r="119" spans="2:15" x14ac:dyDescent="0.25">
      <c r="B119" s="1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18"/>
    </row>
    <row r="120" spans="2:15" ht="15" customHeight="1" x14ac:dyDescent="0.25">
      <c r="B120" s="16"/>
      <c r="C120" s="118" t="str">
        <f>+CONCATENATE("El avance del presupuesto del Gobierno Regional para proyectos productivos se encuentra al " &amp; FIXED(K126*100,1) &amp; "%, mientras que para los proyectos del tipo social se registra un avance del " &amp; FIXED(K127*100,1) &amp;"% a dos meses de culminar el año 2017. Cabe resaltar que estos dos tipos de proyectos absorben el " &amp; FIXED(SUM(I126:I127)*100,1) &amp; "% del presupuesto total del Gobierno Regional en esta región.")</f>
        <v>El avance del presupuesto del Gobierno Regional para proyectos productivos se encuentra al 41.6%, mientras que para los proyectos del tipo social se registra un avance del 85.9% a dos meses de culminar el año 2017. Cabe resaltar que estos dos tipos de proyectos absorben el 97.9% del presupuesto total del Gobierno Regional en esta región.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8"/>
    </row>
    <row r="121" spans="2:15" x14ac:dyDescent="0.25">
      <c r="B121" s="16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20"/>
    </row>
    <row r="122" spans="2:15" x14ac:dyDescent="0.25">
      <c r="B122" s="16"/>
      <c r="C122" s="75"/>
      <c r="D122" s="75"/>
      <c r="E122" s="5"/>
      <c r="F122" s="5"/>
      <c r="G122" s="5"/>
      <c r="H122" s="5"/>
      <c r="I122" s="5"/>
      <c r="J122" s="5"/>
      <c r="K122" s="5"/>
      <c r="L122" s="5"/>
      <c r="M122" s="75"/>
      <c r="N122" s="75"/>
      <c r="O122" s="20"/>
    </row>
    <row r="123" spans="2:15" x14ac:dyDescent="0.25">
      <c r="B123" s="16"/>
      <c r="C123" s="75"/>
      <c r="D123" s="75"/>
      <c r="E123" s="132" t="s">
        <v>62</v>
      </c>
      <c r="F123" s="132"/>
      <c r="G123" s="132"/>
      <c r="H123" s="132"/>
      <c r="I123" s="132"/>
      <c r="J123" s="132"/>
      <c r="K123" s="132"/>
      <c r="L123" s="132"/>
      <c r="M123" s="75"/>
      <c r="N123" s="75"/>
      <c r="O123" s="20"/>
    </row>
    <row r="124" spans="2:15" x14ac:dyDescent="0.25">
      <c r="B124" s="16"/>
      <c r="C124" s="75"/>
      <c r="D124" s="75"/>
      <c r="E124" s="5"/>
      <c r="F124" s="129" t="s">
        <v>1</v>
      </c>
      <c r="G124" s="129"/>
      <c r="H124" s="129"/>
      <c r="I124" s="129"/>
      <c r="J124" s="129"/>
      <c r="K124" s="129"/>
      <c r="L124" s="5"/>
      <c r="M124" s="75"/>
      <c r="N124" s="75"/>
      <c r="O124" s="20"/>
    </row>
    <row r="125" spans="2:15" x14ac:dyDescent="0.25">
      <c r="B125" s="16"/>
      <c r="C125" s="75"/>
      <c r="D125" s="75"/>
      <c r="E125" s="5"/>
      <c r="F125" s="130" t="s">
        <v>32</v>
      </c>
      <c r="G125" s="130"/>
      <c r="H125" s="66" t="s">
        <v>6</v>
      </c>
      <c r="I125" s="66" t="s">
        <v>16</v>
      </c>
      <c r="J125" s="66" t="s">
        <v>17</v>
      </c>
      <c r="K125" s="66" t="s">
        <v>18</v>
      </c>
      <c r="L125" s="5"/>
      <c r="M125" s="75"/>
      <c r="N125" s="75"/>
      <c r="O125" s="20"/>
    </row>
    <row r="126" spans="2:15" ht="15" customHeight="1" x14ac:dyDescent="0.25">
      <c r="B126" s="16"/>
      <c r="C126" s="75"/>
      <c r="D126" s="75"/>
      <c r="E126" s="5"/>
      <c r="F126" s="67" t="s">
        <v>13</v>
      </c>
      <c r="G126" s="49"/>
      <c r="H126" s="63">
        <v>84.388743000000005</v>
      </c>
      <c r="I126" s="70">
        <f>+H126/H$130</f>
        <v>0.41260952008632285</v>
      </c>
      <c r="J126" s="64">
        <v>35.107539000000003</v>
      </c>
      <c r="K126" s="70">
        <f>+J126/H126</f>
        <v>0.41602158951461099</v>
      </c>
      <c r="L126" s="5"/>
      <c r="M126" s="75"/>
      <c r="N126" s="75"/>
      <c r="O126" s="20"/>
    </row>
    <row r="127" spans="2:15" x14ac:dyDescent="0.25">
      <c r="B127" s="16"/>
      <c r="C127" s="75"/>
      <c r="D127" s="75"/>
      <c r="E127" s="5"/>
      <c r="F127" s="67" t="s">
        <v>14</v>
      </c>
      <c r="G127" s="49"/>
      <c r="H127" s="64">
        <v>115.792345</v>
      </c>
      <c r="I127" s="70">
        <f t="shared" ref="I127:I129" si="17">+H127/H$130</f>
        <v>0.56615399402405986</v>
      </c>
      <c r="J127" s="64">
        <v>99.504599999999996</v>
      </c>
      <c r="K127" s="70">
        <f t="shared" ref="K127:K130" si="18">+J127/H127</f>
        <v>0.85933659949627927</v>
      </c>
      <c r="L127" s="5"/>
      <c r="M127" s="75"/>
      <c r="N127" s="75"/>
      <c r="O127" s="20"/>
    </row>
    <row r="128" spans="2:15" x14ac:dyDescent="0.25">
      <c r="B128" s="16"/>
      <c r="C128" s="75"/>
      <c r="D128" s="75"/>
      <c r="E128" s="5"/>
      <c r="F128" s="67" t="s">
        <v>23</v>
      </c>
      <c r="G128" s="49"/>
      <c r="H128" s="64"/>
      <c r="I128" s="70">
        <f t="shared" si="17"/>
        <v>0</v>
      </c>
      <c r="J128" s="64"/>
      <c r="K128" s="70" t="e">
        <f t="shared" si="18"/>
        <v>#DIV/0!</v>
      </c>
      <c r="L128" s="5"/>
      <c r="M128" s="75"/>
      <c r="N128" s="75"/>
      <c r="O128" s="20"/>
    </row>
    <row r="129" spans="2:15" x14ac:dyDescent="0.25">
      <c r="B129" s="16"/>
      <c r="C129" s="75"/>
      <c r="D129" s="75"/>
      <c r="E129" s="5"/>
      <c r="F129" s="67" t="s">
        <v>15</v>
      </c>
      <c r="G129" s="49"/>
      <c r="H129" s="64">
        <v>4.3433809999999999</v>
      </c>
      <c r="I129" s="70">
        <f t="shared" si="17"/>
        <v>2.1236485889617445E-2</v>
      </c>
      <c r="J129" s="64">
        <v>3.7949299999999999</v>
      </c>
      <c r="K129" s="70">
        <f t="shared" si="18"/>
        <v>0.87372717244929698</v>
      </c>
      <c r="L129" s="5"/>
      <c r="M129" s="75"/>
      <c r="N129" s="75"/>
      <c r="O129" s="20"/>
    </row>
    <row r="130" spans="2:15" x14ac:dyDescent="0.25">
      <c r="B130" s="16"/>
      <c r="C130" s="75"/>
      <c r="D130" s="75"/>
      <c r="E130" s="5"/>
      <c r="F130" s="68" t="s">
        <v>0</v>
      </c>
      <c r="G130" s="51"/>
      <c r="H130" s="65">
        <f>SUM(H126:H129)</f>
        <v>204.52446899999998</v>
      </c>
      <c r="I130" s="69">
        <f>SUM(I126:I129)</f>
        <v>1.0000000000000002</v>
      </c>
      <c r="J130" s="65">
        <f>SUM(J126:J129)</f>
        <v>138.40706900000001</v>
      </c>
      <c r="K130" s="69">
        <f t="shared" si="18"/>
        <v>0.67672621118014009</v>
      </c>
      <c r="L130" s="5"/>
      <c r="M130" s="75"/>
      <c r="N130" s="75"/>
      <c r="O130" s="20"/>
    </row>
    <row r="131" spans="2:15" x14ac:dyDescent="0.25">
      <c r="B131" s="16"/>
      <c r="C131" s="19"/>
      <c r="E131" s="11"/>
      <c r="F131" s="117" t="s">
        <v>82</v>
      </c>
      <c r="G131" s="117"/>
      <c r="H131" s="117"/>
      <c r="I131" s="117"/>
      <c r="J131" s="117"/>
      <c r="K131" s="117"/>
      <c r="L131" s="11"/>
      <c r="N131" s="19"/>
      <c r="O131" s="20"/>
    </row>
    <row r="132" spans="2:15" x14ac:dyDescent="0.25">
      <c r="B132" s="16"/>
      <c r="C132" s="19"/>
      <c r="D132" s="19"/>
      <c r="E132" s="11"/>
      <c r="F132" s="11"/>
      <c r="G132" s="11"/>
      <c r="H132" s="11"/>
      <c r="I132" s="11"/>
      <c r="J132" s="11"/>
      <c r="K132" s="11"/>
      <c r="L132" s="11"/>
      <c r="M132" s="19"/>
      <c r="N132" s="19"/>
      <c r="O132" s="20"/>
    </row>
    <row r="133" spans="2:15" ht="15" customHeight="1" x14ac:dyDescent="0.25">
      <c r="B133" s="16"/>
      <c r="C133" s="118" t="str">
        <f>+CONCATENATE( "El gasto del Gobierno Regional en el sector " &amp; TEXT(F139,20) &amp; " cuenta con el mayor presupuesto en esta región, con un nivel de ejecución del " &amp; FIXED(K139*100,1) &amp; "%, del mismo modo para proyectos " &amp; TEXT(F140,20)&amp; " se tiene un nivel de avance de " &amp; FIXED(K140*100,1) &amp; "%. Cabe destacar que solo estos dos sectores concentran el " &amp; FIXED(SUM(I139:I140)*100,1) &amp; "% del presupuesto de esta región. ")</f>
        <v xml:space="preserve">El gasto del Gobierno Regional en el sector SALUD cuenta con el mayor presupuesto en esta región, con un nivel de ejecución del 99.6%, del mismo modo para proyectos AGROPECUARIA se tiene un nivel de avance de 20.6%. Cabe destacar que solo estos dos sectores concentran el 59.9% del presupuesto de esta región. 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20"/>
    </row>
    <row r="134" spans="2:15" x14ac:dyDescent="0.25">
      <c r="B134" s="16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20"/>
    </row>
    <row r="135" spans="2:15" x14ac:dyDescent="0.25">
      <c r="B135" s="16"/>
      <c r="C135" s="75"/>
      <c r="D135" s="5"/>
      <c r="E135" s="5"/>
      <c r="F135" s="5"/>
      <c r="G135" s="5"/>
      <c r="H135" s="75"/>
      <c r="I135" s="75"/>
      <c r="J135" s="75"/>
      <c r="K135" s="75"/>
      <c r="L135" s="75"/>
      <c r="M135" s="75"/>
      <c r="N135" s="75"/>
      <c r="O135" s="20"/>
    </row>
    <row r="136" spans="2:15" x14ac:dyDescent="0.25">
      <c r="B136" s="16"/>
      <c r="C136" s="75"/>
      <c r="D136" s="5"/>
      <c r="E136" s="128" t="s">
        <v>61</v>
      </c>
      <c r="F136" s="128"/>
      <c r="G136" s="128"/>
      <c r="H136" s="128"/>
      <c r="I136" s="128"/>
      <c r="J136" s="128"/>
      <c r="K136" s="128"/>
      <c r="L136" s="128"/>
      <c r="M136" s="75"/>
      <c r="N136" s="75"/>
      <c r="O136" s="20"/>
    </row>
    <row r="137" spans="2:15" x14ac:dyDescent="0.25">
      <c r="B137" s="16"/>
      <c r="C137" s="75"/>
      <c r="D137" s="5"/>
      <c r="E137" s="5"/>
      <c r="F137" s="129" t="s">
        <v>1</v>
      </c>
      <c r="G137" s="129"/>
      <c r="H137" s="129"/>
      <c r="I137" s="129"/>
      <c r="J137" s="129"/>
      <c r="K137" s="129"/>
      <c r="L137" s="5"/>
      <c r="M137" s="75"/>
      <c r="N137" s="75"/>
      <c r="O137" s="20"/>
    </row>
    <row r="138" spans="2:15" x14ac:dyDescent="0.25">
      <c r="B138" s="16"/>
      <c r="C138" s="75"/>
      <c r="D138" s="5"/>
      <c r="E138" s="75"/>
      <c r="F138" s="130" t="s">
        <v>22</v>
      </c>
      <c r="G138" s="130"/>
      <c r="H138" s="66" t="s">
        <v>20</v>
      </c>
      <c r="I138" s="66" t="s">
        <v>3</v>
      </c>
      <c r="J138" s="66" t="s">
        <v>21</v>
      </c>
      <c r="K138" s="66" t="s">
        <v>18</v>
      </c>
      <c r="L138" s="5"/>
      <c r="M138" s="75"/>
      <c r="N138" s="75"/>
      <c r="O138" s="20"/>
    </row>
    <row r="139" spans="2:15" x14ac:dyDescent="0.25">
      <c r="B139" s="16"/>
      <c r="C139" s="75"/>
      <c r="D139" s="5"/>
      <c r="E139" s="75"/>
      <c r="F139" s="67" t="s">
        <v>59</v>
      </c>
      <c r="G139" s="73"/>
      <c r="H139" s="64">
        <v>65.631540999999999</v>
      </c>
      <c r="I139" s="70">
        <f>+H139/H$147</f>
        <v>0.32089823443081522</v>
      </c>
      <c r="J139" s="64">
        <v>65.364635000000007</v>
      </c>
      <c r="K139" s="70">
        <f>+J139/H139</f>
        <v>0.99593326629341228</v>
      </c>
      <c r="L139" s="5"/>
      <c r="M139" s="75"/>
      <c r="N139" s="75"/>
      <c r="O139" s="20"/>
    </row>
    <row r="140" spans="2:15" x14ac:dyDescent="0.25">
      <c r="B140" s="16"/>
      <c r="C140" s="75"/>
      <c r="D140" s="5"/>
      <c r="E140" s="75"/>
      <c r="F140" s="67" t="s">
        <v>53</v>
      </c>
      <c r="G140" s="73"/>
      <c r="H140" s="64">
        <v>56.882444000000007</v>
      </c>
      <c r="I140" s="70">
        <f t="shared" ref="I140:I146" si="19">+H140/H$147</f>
        <v>0.27812048249346638</v>
      </c>
      <c r="J140" s="64">
        <v>11.746180000000001</v>
      </c>
      <c r="K140" s="70">
        <f t="shared" ref="K140:K147" si="20">+J140/H140</f>
        <v>0.20649921441490804</v>
      </c>
      <c r="L140" s="5"/>
      <c r="M140" s="75"/>
      <c r="N140" s="75"/>
      <c r="O140" s="20"/>
    </row>
    <row r="141" spans="2:15" x14ac:dyDescent="0.25">
      <c r="B141" s="16"/>
      <c r="C141" s="75"/>
      <c r="D141" s="5"/>
      <c r="E141" s="75"/>
      <c r="F141" s="67" t="s">
        <v>52</v>
      </c>
      <c r="G141" s="73"/>
      <c r="H141" s="64">
        <v>46.057924</v>
      </c>
      <c r="I141" s="70">
        <f t="shared" si="19"/>
        <v>0.22519517701326977</v>
      </c>
      <c r="J141" s="64">
        <v>30.681673999999997</v>
      </c>
      <c r="K141" s="70">
        <f t="shared" si="20"/>
        <v>0.66615408024035117</v>
      </c>
      <c r="L141" s="5"/>
      <c r="M141" s="75"/>
      <c r="N141" s="75"/>
      <c r="O141" s="20"/>
    </row>
    <row r="142" spans="2:15" x14ac:dyDescent="0.25">
      <c r="B142" s="16"/>
      <c r="C142" s="75"/>
      <c r="D142" s="5"/>
      <c r="E142" s="75"/>
      <c r="F142" s="67" t="s">
        <v>50</v>
      </c>
      <c r="G142" s="73"/>
      <c r="H142" s="64">
        <v>23.702261</v>
      </c>
      <c r="I142" s="70">
        <f t="shared" si="19"/>
        <v>0.11588961025489816</v>
      </c>
      <c r="J142" s="64">
        <v>20.668062999999997</v>
      </c>
      <c r="K142" s="70">
        <f t="shared" si="20"/>
        <v>0.87198698048257917</v>
      </c>
      <c r="L142" s="5"/>
      <c r="M142" s="75"/>
      <c r="N142" s="75"/>
      <c r="O142" s="20"/>
    </row>
    <row r="143" spans="2:15" x14ac:dyDescent="0.25">
      <c r="B143" s="16"/>
      <c r="C143" s="75"/>
      <c r="D143" s="5"/>
      <c r="E143" s="75"/>
      <c r="F143" s="67" t="s">
        <v>54</v>
      </c>
      <c r="G143" s="73"/>
      <c r="H143" s="64">
        <v>4.3433809999999999</v>
      </c>
      <c r="I143" s="70">
        <f t="shared" si="19"/>
        <v>2.1236485889617445E-2</v>
      </c>
      <c r="J143" s="64">
        <v>3.7949299999999999</v>
      </c>
      <c r="K143" s="70">
        <f>+J143/H143</f>
        <v>0.87372717244929698</v>
      </c>
      <c r="L143" s="5"/>
      <c r="M143" s="75"/>
      <c r="N143" s="75"/>
      <c r="O143" s="20"/>
    </row>
    <row r="144" spans="2:15" x14ac:dyDescent="0.25">
      <c r="B144" s="16"/>
      <c r="C144" s="75"/>
      <c r="D144" s="5"/>
      <c r="E144" s="75"/>
      <c r="F144" s="67" t="s">
        <v>86</v>
      </c>
      <c r="G144" s="73"/>
      <c r="H144" s="64">
        <v>2.7286669999999997</v>
      </c>
      <c r="I144" s="70">
        <f t="shared" si="19"/>
        <v>1.3341518564216392E-2</v>
      </c>
      <c r="J144" s="64">
        <v>2.2142020000000002</v>
      </c>
      <c r="K144" s="70">
        <f t="shared" si="20"/>
        <v>0.81145922166391149</v>
      </c>
      <c r="L144" s="5"/>
      <c r="M144" s="75"/>
      <c r="N144" s="75"/>
      <c r="O144" s="20"/>
    </row>
    <row r="145" spans="2:15" x14ac:dyDescent="0.25">
      <c r="B145" s="16"/>
      <c r="C145" s="75"/>
      <c r="D145" s="5"/>
      <c r="E145" s="75"/>
      <c r="F145" s="67" t="s">
        <v>94</v>
      </c>
      <c r="G145" s="73"/>
      <c r="H145" s="64">
        <v>2.4713750000000001</v>
      </c>
      <c r="I145" s="70">
        <f t="shared" si="19"/>
        <v>1.2083517498339039E-2</v>
      </c>
      <c r="J145" s="64">
        <v>2.4684560000000002</v>
      </c>
      <c r="K145" s="70">
        <f t="shared" si="20"/>
        <v>0.99881887613170806</v>
      </c>
      <c r="L145" s="5"/>
      <c r="M145" s="75"/>
      <c r="N145" s="75"/>
      <c r="O145" s="20"/>
    </row>
    <row r="146" spans="2:15" x14ac:dyDescent="0.25">
      <c r="B146" s="16"/>
      <c r="C146" s="75"/>
      <c r="D146" s="5"/>
      <c r="E146" s="75"/>
      <c r="F146" s="67" t="s">
        <v>55</v>
      </c>
      <c r="G146" s="73"/>
      <c r="H146" s="64">
        <v>2.7068760000000003</v>
      </c>
      <c r="I146" s="70">
        <f t="shared" si="19"/>
        <v>1.3234973855377669E-2</v>
      </c>
      <c r="J146" s="64">
        <v>1.4689290000000002</v>
      </c>
      <c r="K146" s="70">
        <f t="shared" si="20"/>
        <v>0.54266578890204054</v>
      </c>
      <c r="L146" s="5"/>
      <c r="M146" s="75"/>
      <c r="N146" s="75"/>
      <c r="O146" s="20"/>
    </row>
    <row r="147" spans="2:15" x14ac:dyDescent="0.25">
      <c r="B147" s="16"/>
      <c r="C147" s="75"/>
      <c r="D147" s="5"/>
      <c r="E147" s="75"/>
      <c r="F147" s="68" t="s">
        <v>0</v>
      </c>
      <c r="G147" s="74"/>
      <c r="H147" s="65">
        <f>SUM(H139:H146)</f>
        <v>204.52446899999998</v>
      </c>
      <c r="I147" s="69">
        <f>SUM(I139:I146)</f>
        <v>1</v>
      </c>
      <c r="J147" s="65">
        <f>SUM(J139:J146)</f>
        <v>138.40706900000001</v>
      </c>
      <c r="K147" s="69">
        <f t="shared" si="20"/>
        <v>0.67672621118014009</v>
      </c>
      <c r="L147" s="5"/>
      <c r="M147" s="75"/>
      <c r="N147" s="75"/>
      <c r="O147" s="20"/>
    </row>
    <row r="148" spans="2:15" x14ac:dyDescent="0.25">
      <c r="B148" s="16"/>
      <c r="C148" s="19"/>
      <c r="E148" s="11"/>
      <c r="F148" s="117" t="s">
        <v>82</v>
      </c>
      <c r="G148" s="117"/>
      <c r="H148" s="117"/>
      <c r="I148" s="117"/>
      <c r="J148" s="117"/>
      <c r="K148" s="117"/>
      <c r="L148" s="11"/>
      <c r="N148" s="19"/>
      <c r="O148" s="20"/>
    </row>
    <row r="149" spans="2:15" x14ac:dyDescent="0.25">
      <c r="B149" s="16"/>
      <c r="C149" s="19"/>
      <c r="D149" s="11"/>
      <c r="E149" s="11"/>
      <c r="F149" s="42"/>
      <c r="G149" s="42"/>
      <c r="H149" s="11"/>
      <c r="I149" s="11"/>
      <c r="J149" s="11"/>
      <c r="K149" s="11"/>
      <c r="L149" s="11"/>
      <c r="M149" s="19"/>
      <c r="N149" s="19"/>
      <c r="O149" s="20"/>
    </row>
    <row r="150" spans="2:15" ht="15" customHeight="1" x14ac:dyDescent="0.25">
      <c r="B150" s="16"/>
      <c r="C150" s="118" t="str">
        <f>+CONCATENATE("Al cierre del 2017,  de los " &amp; FIXED(J160,0)  &amp; "  proyectos presupuestados para el 2017, " &amp; FIXED(J156,0) &amp; " no cuentan con ningún avance en ejecución del gasto, mientras que " &amp; FIXED(J157,0) &amp; " (" &amp; FIXED(K157*100,1) &amp; "% de proyectos) no superan el 50,0% de ejecución, " &amp; FIXED(J158,0) &amp; " proyectos (" &amp; FIXED(K158*100,1) &amp; "% del total) tienen un nivel de ejecución mayor al 50,0% pero no culminan al 100% y " &amp; FIXED(J159,0) &amp; " proyectos por S/ " &amp; FIXED(I159,1) &amp; " millones se han ejecutado al 100,0%.")</f>
        <v>Al cierre del 2017,  de los 96  proyectos presupuestados para el 2017, 18 no cuentan con ningún avance en ejecución del gasto, mientras que 13 (13.5% de proyectos) no superan el 50,0% de ejecución, 39 proyectos (40.6% del total) tienen un nivel de ejecución mayor al 50,0% pero no culminan al 100% y 26 proyectos por S/ 72.5 millones se han ejecutado al 100,0%.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20"/>
    </row>
    <row r="151" spans="2:15" x14ac:dyDescent="0.25">
      <c r="B151" s="16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20"/>
    </row>
    <row r="152" spans="2:15" x14ac:dyDescent="0.25">
      <c r="B152" s="16"/>
      <c r="C152" s="19"/>
      <c r="D152" s="19"/>
      <c r="E152" s="75"/>
      <c r="F152" s="75"/>
      <c r="G152" s="75"/>
      <c r="H152" s="75"/>
      <c r="I152" s="75"/>
      <c r="J152" s="75"/>
      <c r="K152" s="75"/>
      <c r="L152" s="75"/>
      <c r="M152" s="19"/>
      <c r="N152" s="19"/>
      <c r="O152" s="20"/>
    </row>
    <row r="153" spans="2:15" x14ac:dyDescent="0.25">
      <c r="B153" s="16"/>
      <c r="C153" s="19"/>
      <c r="D153" s="19"/>
      <c r="E153" s="128" t="s">
        <v>66</v>
      </c>
      <c r="F153" s="128"/>
      <c r="G153" s="128"/>
      <c r="H153" s="128"/>
      <c r="I153" s="128"/>
      <c r="J153" s="128"/>
      <c r="K153" s="128"/>
      <c r="L153" s="128"/>
      <c r="M153" s="19"/>
      <c r="N153" s="19"/>
      <c r="O153" s="20"/>
    </row>
    <row r="154" spans="2:15" x14ac:dyDescent="0.25">
      <c r="B154" s="16"/>
      <c r="C154" s="19"/>
      <c r="D154" s="19"/>
      <c r="E154" s="5"/>
      <c r="F154" s="129" t="s">
        <v>33</v>
      </c>
      <c r="G154" s="129"/>
      <c r="H154" s="129"/>
      <c r="I154" s="129"/>
      <c r="J154" s="129"/>
      <c r="K154" s="129"/>
      <c r="L154" s="5"/>
      <c r="M154" s="19"/>
      <c r="N154" s="19"/>
      <c r="O154" s="20"/>
    </row>
    <row r="155" spans="2:15" x14ac:dyDescent="0.25">
      <c r="B155" s="16"/>
      <c r="C155" s="19"/>
      <c r="D155" s="19"/>
      <c r="E155" s="75"/>
      <c r="F155" s="66" t="s">
        <v>25</v>
      </c>
      <c r="G155" s="66" t="s">
        <v>18</v>
      </c>
      <c r="H155" s="66" t="s">
        <v>20</v>
      </c>
      <c r="I155" s="66" t="s">
        <v>7</v>
      </c>
      <c r="J155" s="66" t="s">
        <v>24</v>
      </c>
      <c r="K155" s="66" t="s">
        <v>3</v>
      </c>
      <c r="L155" s="75"/>
      <c r="M155" s="19"/>
      <c r="N155" s="19"/>
      <c r="O155" s="20"/>
    </row>
    <row r="156" spans="2:15" x14ac:dyDescent="0.25">
      <c r="B156" s="16"/>
      <c r="C156" s="19"/>
      <c r="D156" s="19"/>
      <c r="E156" s="75"/>
      <c r="F156" s="78" t="s">
        <v>26</v>
      </c>
      <c r="G156" s="70">
        <f>+I156/H156</f>
        <v>0</v>
      </c>
      <c r="H156" s="64">
        <v>4.7181110000000004</v>
      </c>
      <c r="I156" s="64">
        <v>0</v>
      </c>
      <c r="J156" s="78">
        <v>18</v>
      </c>
      <c r="K156" s="70">
        <f>+J156/J$160</f>
        <v>0.1875</v>
      </c>
      <c r="L156" s="75"/>
      <c r="M156" s="19"/>
      <c r="N156" s="19"/>
      <c r="O156" s="20"/>
    </row>
    <row r="157" spans="2:15" x14ac:dyDescent="0.25">
      <c r="B157" s="16"/>
      <c r="C157" s="19"/>
      <c r="D157" s="19"/>
      <c r="E157" s="75"/>
      <c r="F157" s="78" t="s">
        <v>27</v>
      </c>
      <c r="G157" s="70">
        <f t="shared" ref="G157:G160" si="21">+I157/H157</f>
        <v>0.11084300918656229</v>
      </c>
      <c r="H157" s="64">
        <v>59.336886</v>
      </c>
      <c r="I157" s="64">
        <v>6.5770789999999995</v>
      </c>
      <c r="J157" s="78">
        <v>13</v>
      </c>
      <c r="K157" s="70">
        <f t="shared" ref="K157:K159" si="22">+J157/J$160</f>
        <v>0.13541666666666666</v>
      </c>
      <c r="L157" s="75"/>
      <c r="M157" s="19"/>
      <c r="N157" s="19"/>
      <c r="O157" s="20"/>
    </row>
    <row r="158" spans="2:15" x14ac:dyDescent="0.25">
      <c r="B158" s="16"/>
      <c r="C158" s="19"/>
      <c r="D158" s="19"/>
      <c r="E158" s="75"/>
      <c r="F158" s="78" t="s">
        <v>28</v>
      </c>
      <c r="G158" s="70">
        <f t="shared" si="21"/>
        <v>0.87364253486886823</v>
      </c>
      <c r="H158" s="64">
        <v>67.954599999999999</v>
      </c>
      <c r="I158" s="64">
        <v>59.368028999999993</v>
      </c>
      <c r="J158" s="78">
        <v>39</v>
      </c>
      <c r="K158" s="70">
        <f t="shared" si="22"/>
        <v>0.40625</v>
      </c>
      <c r="L158" s="75"/>
      <c r="M158" s="19"/>
      <c r="N158" s="19"/>
      <c r="O158" s="20"/>
    </row>
    <row r="159" spans="2:15" x14ac:dyDescent="0.25">
      <c r="B159" s="16"/>
      <c r="C159" s="19"/>
      <c r="D159" s="19"/>
      <c r="E159" s="75"/>
      <c r="F159" s="78" t="s">
        <v>29</v>
      </c>
      <c r="G159" s="70">
        <f t="shared" si="21"/>
        <v>0.99927032898851453</v>
      </c>
      <c r="H159" s="64">
        <v>72.514871999999997</v>
      </c>
      <c r="I159" s="64">
        <v>72.461960000000019</v>
      </c>
      <c r="J159" s="78">
        <v>26</v>
      </c>
      <c r="K159" s="70">
        <f t="shared" si="22"/>
        <v>0.27083333333333331</v>
      </c>
      <c r="L159" s="75"/>
      <c r="M159" s="19"/>
      <c r="N159" s="19"/>
      <c r="O159" s="20"/>
    </row>
    <row r="160" spans="2:15" x14ac:dyDescent="0.25">
      <c r="B160" s="16"/>
      <c r="C160" s="19"/>
      <c r="D160" s="19"/>
      <c r="E160" s="75"/>
      <c r="F160" s="79" t="s">
        <v>0</v>
      </c>
      <c r="G160" s="69">
        <f t="shared" si="21"/>
        <v>0.67672620629074964</v>
      </c>
      <c r="H160" s="65">
        <f t="shared" ref="H160:J160" si="23">SUM(H156:H159)</f>
        <v>204.52446899999998</v>
      </c>
      <c r="I160" s="65">
        <f t="shared" si="23"/>
        <v>138.40706800000001</v>
      </c>
      <c r="J160" s="79">
        <f t="shared" si="23"/>
        <v>96</v>
      </c>
      <c r="K160" s="69">
        <f>SUM(K156:K159)</f>
        <v>1</v>
      </c>
      <c r="L160" s="75"/>
      <c r="M160" s="19"/>
      <c r="N160" s="19"/>
      <c r="O160" s="20"/>
    </row>
    <row r="161" spans="2:15" x14ac:dyDescent="0.25">
      <c r="B161" s="16"/>
      <c r="C161" s="19"/>
      <c r="E161" s="5"/>
      <c r="F161" s="117" t="s">
        <v>82</v>
      </c>
      <c r="G161" s="117"/>
      <c r="H161" s="117"/>
      <c r="I161" s="117"/>
      <c r="J161" s="117"/>
      <c r="K161" s="117"/>
      <c r="L161" s="5"/>
      <c r="N161" s="19"/>
      <c r="O161" s="20"/>
    </row>
    <row r="162" spans="2:15" x14ac:dyDescent="0.25">
      <c r="B162" s="16"/>
      <c r="C162" s="19"/>
      <c r="D162" s="19"/>
      <c r="E162" s="75"/>
      <c r="F162" s="75"/>
      <c r="G162" s="75"/>
      <c r="H162" s="75"/>
      <c r="I162" s="75"/>
      <c r="J162" s="75"/>
      <c r="K162" s="75"/>
      <c r="L162" s="75"/>
      <c r="M162" s="19"/>
      <c r="N162" s="19"/>
      <c r="O162" s="20"/>
    </row>
    <row r="163" spans="2:15" x14ac:dyDescent="0.25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8"/>
    </row>
    <row r="166" spans="2:15" x14ac:dyDescent="0.25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6"/>
    </row>
    <row r="167" spans="2:15" x14ac:dyDescent="0.25">
      <c r="B167" s="16"/>
      <c r="C167" s="131" t="s">
        <v>31</v>
      </c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7"/>
    </row>
    <row r="168" spans="2:15" x14ac:dyDescent="0.25">
      <c r="B168" s="1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18"/>
    </row>
    <row r="169" spans="2:15" ht="15" customHeight="1" x14ac:dyDescent="0.25">
      <c r="B169" s="16"/>
      <c r="C169" s="118" t="str">
        <f>+CONCATENATE("El avance del presupuesto de los Gobiernos Locales en esta región para proyectos productivos se encuentra al " &amp; FIXED(K175*100,1) &amp; "%, mientras que para los proyectos del tipo social se registra un avance del " &amp; FIXED(K176*100,1) &amp;"% a dos meses de culminar el año 2017. Cabe resaltar que estos dos tipos de proyectos absorben el " &amp; FIXED(SUM(I175:I176)*100,1) &amp; "% del presupuesto total de los Gobiernos Locales en esta región.")</f>
        <v>El avance del presupuesto de los Gobiernos Locales en esta región para proyectos productivos se encuentra al 84.3%, mientras que para los proyectos del tipo social se registra un avance del 56.7% a dos meses de culminar el año 2017. Cabe resaltar que estos dos tipos de proyectos absorben el 87.6% del presupuesto total de los Gobiernos Locales en esta región.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8"/>
    </row>
    <row r="170" spans="2:15" x14ac:dyDescent="0.25">
      <c r="B170" s="16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20"/>
    </row>
    <row r="171" spans="2:15" x14ac:dyDescent="0.25">
      <c r="B171" s="16"/>
      <c r="C171" s="75"/>
      <c r="D171" s="75"/>
      <c r="E171" s="5"/>
      <c r="F171" s="5"/>
      <c r="G171" s="5"/>
      <c r="H171" s="5"/>
      <c r="I171" s="5"/>
      <c r="J171" s="5"/>
      <c r="K171" s="5"/>
      <c r="L171" s="5"/>
      <c r="M171" s="75"/>
      <c r="N171" s="75"/>
      <c r="O171" s="20"/>
    </row>
    <row r="172" spans="2:15" x14ac:dyDescent="0.25">
      <c r="B172" s="16"/>
      <c r="C172" s="75"/>
      <c r="D172" s="75"/>
      <c r="E172" s="132" t="s">
        <v>63</v>
      </c>
      <c r="F172" s="132"/>
      <c r="G172" s="132"/>
      <c r="H172" s="132"/>
      <c r="I172" s="132"/>
      <c r="J172" s="132"/>
      <c r="K172" s="132"/>
      <c r="L172" s="132"/>
      <c r="M172" s="75"/>
      <c r="N172" s="75"/>
      <c r="O172" s="20"/>
    </row>
    <row r="173" spans="2:15" x14ac:dyDescent="0.25">
      <c r="B173" s="16"/>
      <c r="C173" s="75"/>
      <c r="D173" s="75"/>
      <c r="E173" s="5"/>
      <c r="F173" s="129" t="s">
        <v>1</v>
      </c>
      <c r="G173" s="129"/>
      <c r="H173" s="129"/>
      <c r="I173" s="129"/>
      <c r="J173" s="129"/>
      <c r="K173" s="129"/>
      <c r="L173" s="5"/>
      <c r="M173" s="75"/>
      <c r="N173" s="75"/>
      <c r="O173" s="20"/>
    </row>
    <row r="174" spans="2:15" x14ac:dyDescent="0.25">
      <c r="B174" s="16"/>
      <c r="C174" s="75"/>
      <c r="D174" s="75"/>
      <c r="E174" s="5"/>
      <c r="F174" s="130" t="s">
        <v>32</v>
      </c>
      <c r="G174" s="130"/>
      <c r="H174" s="66" t="s">
        <v>6</v>
      </c>
      <c r="I174" s="66" t="s">
        <v>16</v>
      </c>
      <c r="J174" s="66" t="s">
        <v>17</v>
      </c>
      <c r="K174" s="66" t="s">
        <v>18</v>
      </c>
      <c r="L174" s="5"/>
      <c r="M174" s="75"/>
      <c r="N174" s="75"/>
      <c r="O174" s="20"/>
    </row>
    <row r="175" spans="2:15" x14ac:dyDescent="0.25">
      <c r="B175" s="16"/>
      <c r="C175" s="75"/>
      <c r="D175" s="75"/>
      <c r="E175" s="5"/>
      <c r="F175" s="67" t="s">
        <v>13</v>
      </c>
      <c r="G175" s="49"/>
      <c r="H175" s="63">
        <v>161.60925600000002</v>
      </c>
      <c r="I175" s="70">
        <f>+H175/H$179</f>
        <v>0.5513799931784964</v>
      </c>
      <c r="J175" s="64">
        <v>136.25926199999998</v>
      </c>
      <c r="K175" s="70">
        <f>+J175/H175</f>
        <v>0.84314020974145176</v>
      </c>
      <c r="L175" s="5"/>
      <c r="M175" s="75"/>
      <c r="N175" s="75"/>
      <c r="O175" s="20"/>
    </row>
    <row r="176" spans="2:15" x14ac:dyDescent="0.25">
      <c r="B176" s="16"/>
      <c r="C176" s="75"/>
      <c r="D176" s="75"/>
      <c r="E176" s="5"/>
      <c r="F176" s="67" t="s">
        <v>14</v>
      </c>
      <c r="G176" s="49"/>
      <c r="H176" s="64">
        <v>95.131840999999994</v>
      </c>
      <c r="I176" s="70">
        <f>+H176/H$179</f>
        <v>0.32457171785778033</v>
      </c>
      <c r="J176" s="64">
        <v>53.915421000000002</v>
      </c>
      <c r="K176" s="70">
        <f t="shared" ref="K176:K179" si="24">+J176/H176</f>
        <v>0.56674421974026556</v>
      </c>
      <c r="L176" s="5"/>
      <c r="M176" s="75"/>
      <c r="N176" s="75"/>
      <c r="O176" s="20"/>
    </row>
    <row r="177" spans="2:15" x14ac:dyDescent="0.25">
      <c r="B177" s="16"/>
      <c r="C177" s="75"/>
      <c r="D177" s="75"/>
      <c r="E177" s="5"/>
      <c r="F177" s="67" t="s">
        <v>23</v>
      </c>
      <c r="G177" s="49"/>
      <c r="H177" s="64">
        <v>15.916097000000001</v>
      </c>
      <c r="I177" s="70">
        <f t="shared" ref="I177:I178" si="25">+H177/H$179</f>
        <v>5.4302690777119141E-2</v>
      </c>
      <c r="J177" s="64">
        <v>13.19702</v>
      </c>
      <c r="K177" s="70">
        <f t="shared" si="24"/>
        <v>0.82916182277602357</v>
      </c>
      <c r="L177" s="5"/>
      <c r="M177" s="75"/>
      <c r="N177" s="75"/>
      <c r="O177" s="20"/>
    </row>
    <row r="178" spans="2:15" x14ac:dyDescent="0.25">
      <c r="B178" s="16"/>
      <c r="C178" s="75"/>
      <c r="D178" s="75"/>
      <c r="E178" s="5"/>
      <c r="F178" s="67" t="s">
        <v>15</v>
      </c>
      <c r="G178" s="49"/>
      <c r="H178" s="64">
        <v>20.442406999999999</v>
      </c>
      <c r="I178" s="70">
        <f t="shared" si="25"/>
        <v>6.9745598186604141E-2</v>
      </c>
      <c r="J178" s="64">
        <v>16.203149</v>
      </c>
      <c r="K178" s="70">
        <f t="shared" si="24"/>
        <v>0.79262432256632009</v>
      </c>
      <c r="L178" s="5"/>
      <c r="M178" s="75"/>
      <c r="N178" s="75"/>
      <c r="O178" s="20"/>
    </row>
    <row r="179" spans="2:15" x14ac:dyDescent="0.25">
      <c r="B179" s="16"/>
      <c r="C179" s="75"/>
      <c r="D179" s="75"/>
      <c r="E179" s="5"/>
      <c r="F179" s="68" t="s">
        <v>0</v>
      </c>
      <c r="G179" s="51"/>
      <c r="H179" s="65">
        <f>SUM(H175:H178)</f>
        <v>293.09960100000001</v>
      </c>
      <c r="I179" s="69">
        <f>SUM(I175:I178)</f>
        <v>1</v>
      </c>
      <c r="J179" s="65">
        <f>SUM(J175:J178)</f>
        <v>219.57485199999999</v>
      </c>
      <c r="K179" s="69">
        <f t="shared" si="24"/>
        <v>0.74914756366386182</v>
      </c>
      <c r="L179" s="5"/>
      <c r="M179" s="75"/>
      <c r="N179" s="75"/>
      <c r="O179" s="20"/>
    </row>
    <row r="180" spans="2:15" x14ac:dyDescent="0.25">
      <c r="B180" s="16"/>
      <c r="C180" s="19"/>
      <c r="E180" s="11"/>
      <c r="F180" s="117" t="s">
        <v>82</v>
      </c>
      <c r="G180" s="117"/>
      <c r="H180" s="117"/>
      <c r="I180" s="117"/>
      <c r="J180" s="117"/>
      <c r="K180" s="117"/>
      <c r="L180" s="11"/>
      <c r="N180" s="19"/>
      <c r="O180" s="20"/>
    </row>
    <row r="181" spans="2:15" x14ac:dyDescent="0.25">
      <c r="B181" s="16"/>
      <c r="C181" s="19"/>
      <c r="D181" s="19"/>
      <c r="E181" s="11"/>
      <c r="F181" s="11"/>
      <c r="G181" s="11"/>
      <c r="H181" s="11"/>
      <c r="I181" s="11"/>
      <c r="J181" s="11"/>
      <c r="K181" s="11"/>
      <c r="L181" s="11"/>
      <c r="M181" s="19"/>
      <c r="N181" s="19"/>
      <c r="O181" s="20"/>
    </row>
    <row r="182" spans="2:15" ht="15" customHeight="1" x14ac:dyDescent="0.25">
      <c r="B182" s="16"/>
      <c r="C182" s="118" t="str">
        <f>+CONCATENATE( "El gasto de los Gobiernos Locales en conjunto en el sector " &amp; TEXT(F188,20) &amp; " cuenta con el mayor presupuesto en esta región, con un nivel de ejecución del " &amp; FIXED(K188*100,1) &amp; "%, del mismo modo para proyectos " &amp; TEXT(F189,20)&amp; " se tiene un nivel de avance de " &amp; FIXED(K189*100,1) &amp; "%. Cabe destacar que solo estos dos sectores concentran el " &amp; FIXED(SUM(I188:I189)*100,1) &amp; "% del presupuesto de esta región. ")</f>
        <v xml:space="preserve">El gasto de los Gobiernos Locales en conjunto en el sector TRANSPORTE cuenta con el mayor presupuesto en esta región, con un nivel de ejecución del 91.4%, del mismo modo para proyectos SANEAMIENTO se tiene un nivel de avance de 46.3%. Cabe destacar que solo estos dos sectores concentran el 56.0% del presupuesto de esta región. 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20"/>
    </row>
    <row r="183" spans="2:15" x14ac:dyDescent="0.25">
      <c r="B183" s="16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20"/>
    </row>
    <row r="184" spans="2:15" x14ac:dyDescent="0.25">
      <c r="B184" s="16"/>
      <c r="C184" s="75"/>
      <c r="D184" s="5"/>
      <c r="E184" s="5"/>
      <c r="F184" s="5"/>
      <c r="G184" s="5"/>
      <c r="H184" s="75"/>
      <c r="I184" s="75"/>
      <c r="J184" s="75"/>
      <c r="K184" s="75"/>
      <c r="L184" s="75"/>
      <c r="M184" s="75"/>
      <c r="N184" s="75"/>
      <c r="O184" s="20"/>
    </row>
    <row r="185" spans="2:15" x14ac:dyDescent="0.25">
      <c r="B185" s="16"/>
      <c r="C185" s="75"/>
      <c r="D185" s="5"/>
      <c r="E185" s="128" t="s">
        <v>61</v>
      </c>
      <c r="F185" s="128"/>
      <c r="G185" s="128"/>
      <c r="H185" s="128"/>
      <c r="I185" s="128"/>
      <c r="J185" s="128"/>
      <c r="K185" s="128"/>
      <c r="L185" s="128"/>
      <c r="M185" s="75"/>
      <c r="N185" s="75"/>
      <c r="O185" s="20"/>
    </row>
    <row r="186" spans="2:15" x14ac:dyDescent="0.25">
      <c r="B186" s="16"/>
      <c r="C186" s="75"/>
      <c r="D186" s="5"/>
      <c r="E186" s="5"/>
      <c r="F186" s="129" t="s">
        <v>1</v>
      </c>
      <c r="G186" s="129"/>
      <c r="H186" s="129"/>
      <c r="I186" s="129"/>
      <c r="J186" s="129"/>
      <c r="K186" s="129"/>
      <c r="L186" s="5"/>
      <c r="M186" s="75"/>
      <c r="N186" s="75"/>
      <c r="O186" s="20"/>
    </row>
    <row r="187" spans="2:15" x14ac:dyDescent="0.25">
      <c r="B187" s="16"/>
      <c r="C187" s="75"/>
      <c r="D187" s="5"/>
      <c r="E187" s="75"/>
      <c r="F187" s="130" t="s">
        <v>22</v>
      </c>
      <c r="G187" s="130"/>
      <c r="H187" s="66" t="s">
        <v>20</v>
      </c>
      <c r="I187" s="66" t="s">
        <v>3</v>
      </c>
      <c r="J187" s="66" t="s">
        <v>21</v>
      </c>
      <c r="K187" s="66" t="s">
        <v>18</v>
      </c>
      <c r="L187" s="5"/>
      <c r="M187" s="75"/>
      <c r="N187" s="75"/>
      <c r="O187" s="20"/>
    </row>
    <row r="188" spans="2:15" x14ac:dyDescent="0.25">
      <c r="B188" s="16"/>
      <c r="C188" s="75"/>
      <c r="D188" s="5"/>
      <c r="E188" s="75"/>
      <c r="F188" s="67" t="s">
        <v>50</v>
      </c>
      <c r="G188" s="73"/>
      <c r="H188" s="64">
        <v>108.91075599999999</v>
      </c>
      <c r="I188" s="70">
        <f>+H188/H$196</f>
        <v>0.37158275080695174</v>
      </c>
      <c r="J188" s="64">
        <v>99.524093999999991</v>
      </c>
      <c r="K188" s="70">
        <f>+J188/H188</f>
        <v>0.91381326927893147</v>
      </c>
      <c r="L188" s="5"/>
      <c r="M188" s="75"/>
      <c r="N188" s="75"/>
      <c r="O188" s="20"/>
    </row>
    <row r="189" spans="2:15" x14ac:dyDescent="0.25">
      <c r="B189" s="16"/>
      <c r="C189" s="75"/>
      <c r="D189" s="5"/>
      <c r="E189" s="75"/>
      <c r="F189" s="67" t="s">
        <v>51</v>
      </c>
      <c r="G189" s="73"/>
      <c r="H189" s="64">
        <v>55.240029999999997</v>
      </c>
      <c r="I189" s="70">
        <f t="shared" ref="I189:I195" si="26">+H189/H$196</f>
        <v>0.18846845854286917</v>
      </c>
      <c r="J189" s="64">
        <v>25.553650000000001</v>
      </c>
      <c r="K189" s="70">
        <f t="shared" ref="K189:K191" si="27">+J189/H189</f>
        <v>0.46259297831663021</v>
      </c>
      <c r="L189" s="5"/>
      <c r="M189" s="75"/>
      <c r="N189" s="75"/>
      <c r="O189" s="20"/>
    </row>
    <row r="190" spans="2:15" x14ac:dyDescent="0.25">
      <c r="B190" s="16"/>
      <c r="C190" s="75"/>
      <c r="D190" s="5"/>
      <c r="E190" s="75"/>
      <c r="F190" s="67" t="s">
        <v>53</v>
      </c>
      <c r="G190" s="73"/>
      <c r="H190" s="64">
        <v>23.548721</v>
      </c>
      <c r="I190" s="70">
        <f t="shared" si="26"/>
        <v>8.0343749768530051E-2</v>
      </c>
      <c r="J190" s="64">
        <v>16.430775000000001</v>
      </c>
      <c r="K190" s="70">
        <f t="shared" si="27"/>
        <v>0.69773534622113875</v>
      </c>
      <c r="L190" s="5"/>
      <c r="M190" s="75"/>
      <c r="N190" s="75"/>
      <c r="O190" s="20"/>
    </row>
    <row r="191" spans="2:15" x14ac:dyDescent="0.25">
      <c r="B191" s="16"/>
      <c r="C191" s="75"/>
      <c r="D191" s="5"/>
      <c r="E191" s="75"/>
      <c r="F191" s="67" t="s">
        <v>54</v>
      </c>
      <c r="G191" s="73"/>
      <c r="H191" s="64">
        <v>20.442406999999999</v>
      </c>
      <c r="I191" s="70">
        <f t="shared" si="26"/>
        <v>6.9745598186604141E-2</v>
      </c>
      <c r="J191" s="64">
        <v>16.203149</v>
      </c>
      <c r="K191" s="70">
        <f t="shared" si="27"/>
        <v>0.79262432256632009</v>
      </c>
      <c r="L191" s="5"/>
      <c r="M191" s="75"/>
      <c r="N191" s="75"/>
      <c r="O191" s="20"/>
    </row>
    <row r="192" spans="2:15" x14ac:dyDescent="0.25">
      <c r="B192" s="16"/>
      <c r="C192" s="75"/>
      <c r="D192" s="5"/>
      <c r="E192" s="75"/>
      <c r="F192" s="67" t="s">
        <v>84</v>
      </c>
      <c r="G192" s="73"/>
      <c r="H192" s="64">
        <v>16.070098999999999</v>
      </c>
      <c r="I192" s="70">
        <f t="shared" si="26"/>
        <v>5.4828116262089346E-2</v>
      </c>
      <c r="J192" s="64">
        <v>9.246556</v>
      </c>
      <c r="K192" s="70">
        <f>+J192/H192</f>
        <v>0.57538886350357898</v>
      </c>
      <c r="L192" s="5"/>
      <c r="M192" s="75"/>
      <c r="N192" s="75"/>
      <c r="O192" s="20"/>
    </row>
    <row r="193" spans="2:15" x14ac:dyDescent="0.25">
      <c r="B193" s="16"/>
      <c r="C193" s="75"/>
      <c r="D193" s="5"/>
      <c r="E193" s="75"/>
      <c r="F193" s="67" t="s">
        <v>60</v>
      </c>
      <c r="G193" s="73"/>
      <c r="H193" s="64">
        <v>15.916097000000001</v>
      </c>
      <c r="I193" s="70">
        <f t="shared" si="26"/>
        <v>5.4302690777119141E-2</v>
      </c>
      <c r="J193" s="64">
        <v>13.19702</v>
      </c>
      <c r="K193" s="70">
        <f t="shared" ref="K193:K196" si="28">+J193/H193</f>
        <v>0.82916182277602357</v>
      </c>
      <c r="L193" s="5"/>
      <c r="M193" s="75"/>
      <c r="N193" s="75"/>
      <c r="O193" s="20"/>
    </row>
    <row r="194" spans="2:15" x14ac:dyDescent="0.25">
      <c r="B194" s="16"/>
      <c r="C194" s="75"/>
      <c r="D194" s="5"/>
      <c r="E194" s="75"/>
      <c r="F194" s="67" t="s">
        <v>52</v>
      </c>
      <c r="G194" s="73"/>
      <c r="H194" s="64">
        <v>14.844290000000001</v>
      </c>
      <c r="I194" s="70">
        <f t="shared" si="26"/>
        <v>5.064588948382772E-2</v>
      </c>
      <c r="J194" s="64">
        <v>12.362202999999999</v>
      </c>
      <c r="K194" s="70">
        <f t="shared" si="28"/>
        <v>0.83279180075301673</v>
      </c>
      <c r="L194" s="5"/>
      <c r="M194" s="75"/>
      <c r="N194" s="75"/>
      <c r="O194" s="20"/>
    </row>
    <row r="195" spans="2:15" x14ac:dyDescent="0.25">
      <c r="B195" s="16"/>
      <c r="C195" s="75"/>
      <c r="D195" s="5"/>
      <c r="E195" s="75"/>
      <c r="F195" s="67" t="s">
        <v>55</v>
      </c>
      <c r="G195" s="73"/>
      <c r="H195" s="64">
        <v>38.127201000000007</v>
      </c>
      <c r="I195" s="70">
        <f t="shared" si="26"/>
        <v>0.13008274617200863</v>
      </c>
      <c r="J195" s="64">
        <v>27.057404999999999</v>
      </c>
      <c r="K195" s="70">
        <f t="shared" si="28"/>
        <v>0.70966145665924951</v>
      </c>
      <c r="L195" s="5"/>
      <c r="M195" s="75"/>
      <c r="N195" s="75"/>
      <c r="O195" s="20"/>
    </row>
    <row r="196" spans="2:15" x14ac:dyDescent="0.25">
      <c r="B196" s="16"/>
      <c r="C196" s="75"/>
      <c r="D196" s="5"/>
      <c r="E196" s="75"/>
      <c r="F196" s="68" t="s">
        <v>0</v>
      </c>
      <c r="G196" s="74"/>
      <c r="H196" s="65">
        <f>SUM(H188:H195)</f>
        <v>293.09960100000001</v>
      </c>
      <c r="I196" s="69">
        <f>SUM(I188:I195)</f>
        <v>1</v>
      </c>
      <c r="J196" s="65">
        <f>SUM(J188:J195)</f>
        <v>219.57485199999999</v>
      </c>
      <c r="K196" s="69">
        <f t="shared" si="28"/>
        <v>0.74914756366386182</v>
      </c>
      <c r="L196" s="5"/>
      <c r="M196" s="75"/>
      <c r="N196" s="75"/>
      <c r="O196" s="100"/>
    </row>
    <row r="197" spans="2:15" x14ac:dyDescent="0.25">
      <c r="B197" s="16"/>
      <c r="C197" s="19"/>
      <c r="E197" s="11"/>
      <c r="F197" s="117" t="s">
        <v>82</v>
      </c>
      <c r="G197" s="117"/>
      <c r="H197" s="117"/>
      <c r="I197" s="117"/>
      <c r="J197" s="117"/>
      <c r="K197" s="117"/>
      <c r="L197" s="11"/>
      <c r="N197" s="19"/>
      <c r="O197" s="20"/>
    </row>
    <row r="198" spans="2:15" x14ac:dyDescent="0.25">
      <c r="B198" s="16"/>
      <c r="C198" s="19"/>
      <c r="D198" s="11"/>
      <c r="E198" s="11"/>
      <c r="F198" s="42"/>
      <c r="G198" s="42"/>
      <c r="H198" s="11"/>
      <c r="I198" s="11"/>
      <c r="J198" s="11"/>
      <c r="K198" s="11"/>
      <c r="L198" s="11"/>
      <c r="M198" s="19"/>
      <c r="N198" s="19"/>
      <c r="O198" s="20"/>
    </row>
    <row r="199" spans="2:15" ht="15" customHeight="1" x14ac:dyDescent="0.25">
      <c r="B199" s="16"/>
      <c r="C199" s="118" t="str">
        <f>+CONCATENATE("Al cierre del 2017,  de los " &amp; FIXED(J209,0)  &amp; "  proyectos presupuestados para el 2017, " &amp; FIXED(J205,0) &amp; " no cuentan con ningún avance en ejecución del gasto, mientras que " &amp; FIXED(J206,0) &amp; " (" &amp; FIXED(K206*100,1) &amp; "% de proyectos) no superan el 50,0% de ejecución, " &amp; FIXED(J207,0) &amp; " proyectos (" &amp; FIXED(K207*100,1) &amp; "% del total) tienen un nivel de ejecución mayor al 50,0% pero no culminan al 100% y " &amp; FIXED(J208,0) &amp; " proyectos por S/ " &amp; FIXED(I208,1) &amp; " millones se han ejecutado al 100,0%.")</f>
        <v>Al cierre del 2017,  de los 487  proyectos presupuestados para el 2017, 63 no cuentan con ningún avance en ejecución del gasto, mientras que 40 (8.2% de proyectos) no superan el 50,0% de ejecución, 194 proyectos (39.8% del total) tienen un nivel de ejecución mayor al 50,0% pero no culminan al 100% y 190 proyectos por S/ 57.9 millones se han ejecutado al 100,0%.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20"/>
    </row>
    <row r="200" spans="2:15" x14ac:dyDescent="0.25">
      <c r="B200" s="16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20"/>
    </row>
    <row r="201" spans="2:15" x14ac:dyDescent="0.25">
      <c r="B201" s="16"/>
      <c r="C201" s="19"/>
      <c r="D201" s="19"/>
      <c r="E201" s="75"/>
      <c r="F201" s="75"/>
      <c r="G201" s="75"/>
      <c r="H201" s="75"/>
      <c r="I201" s="75"/>
      <c r="J201" s="75"/>
      <c r="K201" s="75"/>
      <c r="L201" s="75"/>
      <c r="M201" s="19"/>
      <c r="N201" s="19"/>
      <c r="O201" s="20"/>
    </row>
    <row r="202" spans="2:15" x14ac:dyDescent="0.25">
      <c r="B202" s="16"/>
      <c r="C202" s="19"/>
      <c r="D202" s="19"/>
      <c r="E202" s="128" t="s">
        <v>67</v>
      </c>
      <c r="F202" s="128"/>
      <c r="G202" s="128"/>
      <c r="H202" s="128"/>
      <c r="I202" s="128"/>
      <c r="J202" s="128"/>
      <c r="K202" s="128"/>
      <c r="L202" s="128"/>
      <c r="M202" s="19"/>
      <c r="N202" s="19"/>
      <c r="O202" s="20"/>
    </row>
    <row r="203" spans="2:15" x14ac:dyDescent="0.25">
      <c r="B203" s="16"/>
      <c r="C203" s="19"/>
      <c r="D203" s="19"/>
      <c r="E203" s="5"/>
      <c r="F203" s="129" t="s">
        <v>33</v>
      </c>
      <c r="G203" s="129"/>
      <c r="H203" s="129"/>
      <c r="I203" s="129"/>
      <c r="J203" s="129"/>
      <c r="K203" s="129"/>
      <c r="L203" s="5"/>
      <c r="M203" s="19"/>
      <c r="N203" s="19"/>
      <c r="O203" s="20"/>
    </row>
    <row r="204" spans="2:15" x14ac:dyDescent="0.25">
      <c r="B204" s="16"/>
      <c r="C204" s="19"/>
      <c r="D204" s="19"/>
      <c r="E204" s="75"/>
      <c r="F204" s="66" t="s">
        <v>25</v>
      </c>
      <c r="G204" s="66" t="s">
        <v>18</v>
      </c>
      <c r="H204" s="66" t="s">
        <v>20</v>
      </c>
      <c r="I204" s="66" t="s">
        <v>7</v>
      </c>
      <c r="J204" s="66" t="s">
        <v>24</v>
      </c>
      <c r="K204" s="66" t="s">
        <v>3</v>
      </c>
      <c r="L204" s="75"/>
      <c r="M204" s="19"/>
      <c r="N204" s="19"/>
      <c r="O204" s="20"/>
    </row>
    <row r="205" spans="2:15" x14ac:dyDescent="0.25">
      <c r="B205" s="16"/>
      <c r="C205" s="19"/>
      <c r="D205" s="19"/>
      <c r="E205" s="75"/>
      <c r="F205" s="78" t="s">
        <v>26</v>
      </c>
      <c r="G205" s="70">
        <f>+I205/H205</f>
        <v>0</v>
      </c>
      <c r="H205" s="64">
        <v>6.3567210000000012</v>
      </c>
      <c r="I205" s="64">
        <v>0</v>
      </c>
      <c r="J205" s="78">
        <v>63</v>
      </c>
      <c r="K205" s="70">
        <f>+J205/J$209</f>
        <v>0.12936344969199179</v>
      </c>
      <c r="L205" s="75"/>
      <c r="M205" s="19"/>
      <c r="N205" s="19"/>
      <c r="O205" s="20"/>
    </row>
    <row r="206" spans="2:15" x14ac:dyDescent="0.25">
      <c r="B206" s="16"/>
      <c r="C206" s="19"/>
      <c r="D206" s="19"/>
      <c r="E206" s="75"/>
      <c r="F206" s="78" t="s">
        <v>27</v>
      </c>
      <c r="G206" s="70">
        <f t="shared" ref="G206:G209" si="29">+I206/H206</f>
        <v>0.29122085431495559</v>
      </c>
      <c r="H206" s="64">
        <v>49.077075999999984</v>
      </c>
      <c r="I206" s="64">
        <v>14.292267999999998</v>
      </c>
      <c r="J206" s="78">
        <v>40</v>
      </c>
      <c r="K206" s="70">
        <f t="shared" ref="K206:K208" si="30">+J206/J$209</f>
        <v>8.2135523613963035E-2</v>
      </c>
      <c r="L206" s="75"/>
      <c r="M206" s="19"/>
      <c r="N206" s="19"/>
      <c r="O206" s="20"/>
    </row>
    <row r="207" spans="2:15" x14ac:dyDescent="0.25">
      <c r="B207" s="16"/>
      <c r="C207" s="19"/>
      <c r="D207" s="19"/>
      <c r="E207" s="75"/>
      <c r="F207" s="78" t="s">
        <v>28</v>
      </c>
      <c r="G207" s="70">
        <f t="shared" si="29"/>
        <v>0.82065083702731467</v>
      </c>
      <c r="H207" s="64">
        <v>179.57048399999996</v>
      </c>
      <c r="I207" s="64">
        <v>147.36466799999999</v>
      </c>
      <c r="J207" s="78">
        <v>194</v>
      </c>
      <c r="K207" s="70">
        <f t="shared" si="30"/>
        <v>0.39835728952772076</v>
      </c>
      <c r="L207" s="75"/>
      <c r="M207" s="19"/>
      <c r="N207" s="19"/>
      <c r="O207" s="20"/>
    </row>
    <row r="208" spans="2:15" x14ac:dyDescent="0.25">
      <c r="B208" s="16"/>
      <c r="C208" s="19"/>
      <c r="D208" s="19"/>
      <c r="E208" s="75"/>
      <c r="F208" s="78" t="s">
        <v>29</v>
      </c>
      <c r="G208" s="70">
        <f t="shared" si="29"/>
        <v>0.99694636332152009</v>
      </c>
      <c r="H208" s="64">
        <v>58.095320000000022</v>
      </c>
      <c r="I208" s="64">
        <v>57.917917999999993</v>
      </c>
      <c r="J208" s="78">
        <v>190</v>
      </c>
      <c r="K208" s="70">
        <f t="shared" si="30"/>
        <v>0.39014373716632444</v>
      </c>
      <c r="L208" s="75"/>
      <c r="M208" s="19"/>
      <c r="N208" s="19"/>
      <c r="O208" s="20"/>
    </row>
    <row r="209" spans="2:15" x14ac:dyDescent="0.25">
      <c r="B209" s="16"/>
      <c r="C209" s="19"/>
      <c r="D209" s="19"/>
      <c r="E209" s="75"/>
      <c r="F209" s="106" t="s">
        <v>0</v>
      </c>
      <c r="G209" s="69">
        <f t="shared" si="29"/>
        <v>0.74914757048748093</v>
      </c>
      <c r="H209" s="65">
        <f t="shared" ref="H209:J209" si="31">SUM(H205:H208)</f>
        <v>293.09960099999995</v>
      </c>
      <c r="I209" s="65">
        <f t="shared" si="31"/>
        <v>219.57485399999999</v>
      </c>
      <c r="J209" s="79">
        <f t="shared" si="31"/>
        <v>487</v>
      </c>
      <c r="K209" s="69">
        <f>SUM(K205:K208)</f>
        <v>1</v>
      </c>
      <c r="L209" s="75"/>
      <c r="M209" s="19"/>
      <c r="N209" s="19"/>
      <c r="O209" s="20"/>
    </row>
    <row r="210" spans="2:15" x14ac:dyDescent="0.25">
      <c r="B210" s="16"/>
      <c r="C210" s="19"/>
      <c r="E210" s="11"/>
      <c r="F210" s="117" t="s">
        <v>82</v>
      </c>
      <c r="G210" s="117"/>
      <c r="H210" s="117"/>
      <c r="I210" s="117"/>
      <c r="J210" s="117"/>
      <c r="K210" s="117"/>
      <c r="L210" s="11"/>
      <c r="N210" s="19"/>
      <c r="O210" s="20"/>
    </row>
    <row r="211" spans="2:15" x14ac:dyDescent="0.25">
      <c r="B211" s="16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20"/>
    </row>
    <row r="212" spans="2:15" x14ac:dyDescent="0.25">
      <c r="B212" s="36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8"/>
    </row>
  </sheetData>
  <mergeCells count="69">
    <mergeCell ref="F33:K33"/>
    <mergeCell ref="B1:O2"/>
    <mergeCell ref="C7:N7"/>
    <mergeCell ref="C9:N10"/>
    <mergeCell ref="E12:L12"/>
    <mergeCell ref="E13:L13"/>
    <mergeCell ref="E14:F15"/>
    <mergeCell ref="G14:I14"/>
    <mergeCell ref="J14:L14"/>
    <mergeCell ref="E20:L20"/>
    <mergeCell ref="C22:N23"/>
    <mergeCell ref="E25:L25"/>
    <mergeCell ref="F26:K26"/>
    <mergeCell ref="F27:G27"/>
    <mergeCell ref="E74:L74"/>
    <mergeCell ref="C35:N36"/>
    <mergeCell ref="E38:L38"/>
    <mergeCell ref="F39:K39"/>
    <mergeCell ref="F40:G40"/>
    <mergeCell ref="F50:K50"/>
    <mergeCell ref="C52:N53"/>
    <mergeCell ref="E55:L55"/>
    <mergeCell ref="F56:K56"/>
    <mergeCell ref="F63:K63"/>
    <mergeCell ref="C69:N69"/>
    <mergeCell ref="C71:N72"/>
    <mergeCell ref="F105:K105"/>
    <mergeCell ref="F75:K75"/>
    <mergeCell ref="F76:G76"/>
    <mergeCell ref="F81:G81"/>
    <mergeCell ref="F82:K82"/>
    <mergeCell ref="C84:N85"/>
    <mergeCell ref="E87:L87"/>
    <mergeCell ref="F88:K88"/>
    <mergeCell ref="F89:G89"/>
    <mergeCell ref="F99:K99"/>
    <mergeCell ref="C101:N102"/>
    <mergeCell ref="E104:L104"/>
    <mergeCell ref="F148:K148"/>
    <mergeCell ref="F112:K112"/>
    <mergeCell ref="C118:N118"/>
    <mergeCell ref="C120:N121"/>
    <mergeCell ref="E123:L123"/>
    <mergeCell ref="F124:K124"/>
    <mergeCell ref="F125:G125"/>
    <mergeCell ref="F131:K131"/>
    <mergeCell ref="C133:N134"/>
    <mergeCell ref="E136:L136"/>
    <mergeCell ref="F137:K137"/>
    <mergeCell ref="F138:G138"/>
    <mergeCell ref="E185:L185"/>
    <mergeCell ref="C150:N151"/>
    <mergeCell ref="E153:L153"/>
    <mergeCell ref="F154:K154"/>
    <mergeCell ref="F161:K161"/>
    <mergeCell ref="C167:N167"/>
    <mergeCell ref="C169:N170"/>
    <mergeCell ref="E172:L172"/>
    <mergeCell ref="F173:K173"/>
    <mergeCell ref="F174:G174"/>
    <mergeCell ref="F180:K180"/>
    <mergeCell ref="C182:N183"/>
    <mergeCell ref="F210:K210"/>
    <mergeCell ref="F186:K186"/>
    <mergeCell ref="F187:G187"/>
    <mergeCell ref="F197:K197"/>
    <mergeCell ref="C199:N200"/>
    <mergeCell ref="E202:L202"/>
    <mergeCell ref="F203:K203"/>
  </mergeCells>
  <conditionalFormatting sqref="I81">
    <cfRule type="cellIs" dxfId="0" priority="5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CUADRO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2018-01-08T14:40:45Z</dcterms:modified>
</cp:coreProperties>
</file>